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Récap - Normandie" sheetId="1" state="visible" r:id="rId2"/>
    <sheet name="Découpage - Normandie 131h" sheetId="2" state="visible" r:id="rId3"/>
    <sheet name="Récap - Manche" sheetId="3" state="visible" r:id="rId4"/>
    <sheet name="Récap - Cotentin" sheetId="4" state="visible" r:id="rId5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<sst xmlns="http://schemas.openxmlformats.org/spreadsheetml/2006/main" count="138" uniqueCount="57">
  <si>
    <t xml:space="preserve">Etape</t>
  </si>
  <si>
    <t xml:space="preserve">De</t>
  </si>
  <si>
    <t xml:space="preserve">A</t>
  </si>
  <si>
    <t xml:space="preserve">Dist.</t>
  </si>
  <si>
    <t xml:space="preserve">D+</t>
  </si>
  <si>
    <t xml:space="preserve">D-</t>
  </si>
  <si>
    <t xml:space="preserve">Ratio</t>
  </si>
  <si>
    <t xml:space="preserve">heure de pointage RM 1500km</t>
  </si>
  <si>
    <t xml:space="preserve">Théorique</t>
  </si>
  <si>
    <t xml:space="preserve">Officielle</t>
  </si>
  <si>
    <t xml:space="preserve">Valognes</t>
  </si>
  <si>
    <t xml:space="preserve">Phare de Gatteville</t>
  </si>
  <si>
    <t xml:space="preserve">Nez de Jobourg</t>
  </si>
  <si>
    <t xml:space="preserve">Cap de Carteret</t>
  </si>
  <si>
    <t xml:space="preserve">Abbaye d’Hambye</t>
  </si>
  <si>
    <t xml:space="preserve">Falaises de Champeaux</t>
  </si>
  <si>
    <t xml:space="preserve">Le Mont St Michel</t>
  </si>
  <si>
    <t xml:space="preserve">Cascade de Mortain</t>
  </si>
  <si>
    <t xml:space="preserve">Château de Carrouges</t>
  </si>
  <si>
    <t xml:space="preserve">St-Léonard-des-Bois</t>
  </si>
  <si>
    <t xml:space="preserve">Prieuré Ste-Gauburge</t>
  </si>
  <si>
    <t xml:space="preserve">Château d’Ô</t>
  </si>
  <si>
    <t xml:space="preserve">Château de Beaumesnil</t>
  </si>
  <si>
    <t xml:space="preserve">Château Gaillard</t>
  </si>
  <si>
    <t xml:space="preserve">Lyons-la-Forêt</t>
  </si>
  <si>
    <t xml:space="preserve">Abbaye de Jumièges</t>
  </si>
  <si>
    <t xml:space="preserve">Notre Dame du Salut de Fécamp</t>
  </si>
  <si>
    <t xml:space="preserve">Notre Dame de la garde d’Etretat</t>
  </si>
  <si>
    <t xml:space="preserve">Marais Vernier</t>
  </si>
  <si>
    <t xml:space="preserve">Basilique Ste-Thérèse de Lisieux</t>
  </si>
  <si>
    <t xml:space="preserve">Viaduc de Clécy</t>
  </si>
  <si>
    <t xml:space="preserve">Le Pain de Sucre</t>
  </si>
  <si>
    <t xml:space="preserve">Pégasus Bridge</t>
  </si>
  <si>
    <t xml:space="preserve">Omaha Beach</t>
  </si>
  <si>
    <t xml:space="preserve">Utah Beach</t>
  </si>
  <si>
    <t xml:space="preserve">Heure pointage maxi</t>
  </si>
  <si>
    <t xml:space="preserve">Découpage 131h</t>
  </si>
  <si>
    <t xml:space="preserve">Date</t>
  </si>
  <si>
    <t xml:space="preserve">Dist</t>
  </si>
  <si>
    <t xml:space="preserve">St Jean de Thomas</t>
  </si>
  <si>
    <r>
      <rPr>
        <sz val="10"/>
        <rFont val="Arial"/>
        <family val="2"/>
        <charset val="1"/>
      </rPr>
      <t xml:space="preserve">Début de journée pas facile dans la Hague. Cela se complique après Coutances. </t>
    </r>
    <r>
      <rPr>
        <b val="true"/>
        <sz val="10"/>
        <color rgb="FF2A6099"/>
        <rFont val="Arial"/>
        <family val="2"/>
        <charset val="1"/>
      </rPr>
      <t xml:space="preserve">Hôtel Restaurant à St-Jean</t>
    </r>
    <r>
      <rPr>
        <sz val="10"/>
        <rFont val="Arial"/>
        <family val="2"/>
        <charset val="1"/>
      </rPr>
      <t xml:space="preserve">. Nombreuses possibilité, c’est une région touristique</t>
    </r>
  </si>
  <si>
    <t xml:space="preserve">Bellême</t>
  </si>
  <si>
    <r>
      <rPr>
        <sz val="10"/>
        <rFont val="Arial"/>
        <family val="2"/>
        <charset val="1"/>
      </rPr>
      <t xml:space="preserve">Journée sans doute la plus difficile car les premiers 50km sont plats après c‘est difficile tout le long. </t>
    </r>
    <r>
      <rPr>
        <b val="true"/>
        <sz val="10"/>
        <color rgb="FF2A6099"/>
        <rFont val="Arial"/>
        <family val="2"/>
        <charset val="1"/>
      </rPr>
      <t xml:space="preserve">Bellême dispose de tous les commerces pour y passer la nuit</t>
    </r>
    <r>
      <rPr>
        <sz val="10"/>
        <rFont val="Arial"/>
        <family val="2"/>
        <charset val="1"/>
      </rPr>
      <t xml:space="preserve">. Pas grand-chose avant et après</t>
    </r>
  </si>
  <si>
    <t xml:space="preserve">Les Andélys</t>
  </si>
  <si>
    <r>
      <rPr>
        <sz val="10"/>
        <rFont val="Arial"/>
        <family val="2"/>
        <charset val="1"/>
      </rPr>
      <t xml:space="preserve">De grande partie très roulante en seconde partie de journée après Orbec. </t>
    </r>
    <r>
      <rPr>
        <b val="true"/>
        <sz val="10"/>
        <color rgb="FF2A6099"/>
        <rFont val="Arial"/>
        <family val="2"/>
        <charset val="1"/>
      </rPr>
      <t xml:space="preserve">Tous commerces aux Andélys, c’est très bien pour une nuit.</t>
    </r>
  </si>
  <si>
    <t xml:space="preserve">Honfleur</t>
  </si>
  <si>
    <r>
      <rPr>
        <sz val="10"/>
        <rFont val="Arial"/>
        <family val="2"/>
        <charset val="1"/>
      </rPr>
      <t xml:space="preserve">Journée pas compliqué.</t>
    </r>
    <r>
      <rPr>
        <b val="true"/>
        <sz val="10"/>
        <color rgb="FF2A6099"/>
        <rFont val="Arial"/>
        <family val="2"/>
        <charset val="1"/>
      </rPr>
      <t xml:space="preserve"> A Honfleur, quelques hôtels économique H24</t>
    </r>
  </si>
  <si>
    <t xml:space="preserve">Port en Bessin</t>
  </si>
  <si>
    <r>
      <rPr>
        <sz val="10"/>
        <rFont val="Arial"/>
        <family val="2"/>
        <charset val="1"/>
      </rPr>
      <t xml:space="preserve">Le début de journée est difficile jusque Thury-Harcourt. Puis c’est tout plat. Moins de commerces en seconde partie de journée. </t>
    </r>
    <r>
      <rPr>
        <b val="true"/>
        <sz val="10"/>
        <color rgb="FF2A6099"/>
        <rFont val="Arial"/>
        <family val="2"/>
        <charset val="1"/>
      </rPr>
      <t xml:space="preserve">Couchage à Port en Bessin</t>
    </r>
  </si>
  <si>
    <t xml:space="preserve">Journée très facile. Attention si vent d’Ouest. Pas de soucis pour le ravitaillement</t>
  </si>
  <si>
    <t xml:space="preserve">Heure Maxi BRM 600</t>
  </si>
  <si>
    <t xml:space="preserve">Les Roches de Ham</t>
  </si>
  <si>
    <t xml:space="preserve">Balleroy</t>
  </si>
  <si>
    <t xml:space="preserve">Pointe de Brévands</t>
  </si>
  <si>
    <t xml:space="preserve">Compte tenu que ce BRM 600 fait plus de 600km, il sera possible de pointer son arrivée à Ste-Mère-Eglise</t>
  </si>
  <si>
    <t xml:space="preserve">Heure Maxi BRM 300</t>
  </si>
  <si>
    <t xml:space="preserve">Coutances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</si>
</sst>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\ HH:MM"/>
    <numFmt numFmtId="166" formatCode="0.00\ %"/>
    <numFmt numFmtId="167" formatCode="[HH]:MM:SS"/>
    <numFmt numFmtId="168" formatCode="DD/MM/YY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CE181E"/>
      <name val="Arial"/>
      <family val="2"/>
      <charset val="1"/>
    </font>
    <font>
      <b val="true"/>
      <sz val="10"/>
      <color rgb="FF2A6099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B4C7DC"/>
        <bgColor rgb="FFCCCCFF"/>
      </patternFill>
    </fill>
    <fill>
      <patternFill patternType="solid">
        <fgColor rgb="FF81D41A"/>
        <bgColor rgb="FF969696"/>
      </patternFill>
    </fill>
    <fill>
      <patternFill patternType="solid">
        <fgColor rgb="FFFFBF00"/>
        <bgColor rgb="FFFF99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3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3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4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4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4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4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CE181E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DC"/>
      <rgbColor rgb="FF808080"/>
      <rgbColor rgb="FF9999FF"/>
      <rgbColor rgb="FF993366"/>
      <rgbColor rgb="FFFFFFCC"/>
      <rgbColor rgb="FFCCFFFF"/>
      <rgbColor rgb="FF660066"/>
      <rgbColor rgb="FFFF8080"/>
      <rgbColor rgb="FF2A6099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81D41A"/>
      <rgbColor rgb="FFFFBF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81D41A"/>
    <pageSetUpPr fitToPage="false"/>
  </sheetPr>
  <dimension ref="B1:J31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D34" activeCellId="0" sqref="D34"/>
    </sheetView>
  </sheetViews>
  <sheetFormatPr defaultRowHeight="12.8" zeroHeight="false" outlineLevelRow="0" outlineLevelCol="0"/>
  <cols>
    <col collapsed="false" customWidth="false" hidden="false" outlineLevel="0" max="1" min="1" style="0" width="11.52"/>
    <col collapsed="false" customWidth="true" hidden="false" outlineLevel="0" max="2" min="2" style="0" width="6.1"/>
    <col collapsed="false" customWidth="true" hidden="false" outlineLevel="0" max="4" min="3" style="0" width="27.87"/>
    <col collapsed="false" customWidth="true" hidden="false" outlineLevel="0" max="5" min="5" style="0" width="6.88"/>
    <col collapsed="false" customWidth="true" hidden="false" outlineLevel="0" max="7" min="6" style="0" width="6.32"/>
    <col collapsed="false" customWidth="true" hidden="false" outlineLevel="0" max="8" min="8" style="0" width="7.07"/>
    <col collapsed="false" customWidth="true" hidden="false" outlineLevel="0" max="9" min="9" style="0" width="13.68"/>
    <col collapsed="false" customWidth="true" hidden="false" outlineLevel="0" max="10" min="10" style="0" width="13.36"/>
    <col collapsed="false" customWidth="false" hidden="false" outlineLevel="0" max="1025" min="11" style="0" width="11.52"/>
  </cols>
  <sheetData>
    <row r="1" customFormat="false" ht="12.8" hidden="false" customHeight="false" outlineLevel="0" collapsed="false">
      <c r="I1" s="1"/>
    </row>
    <row r="2" customFormat="false" ht="12.8" hidden="false" customHeight="false" outlineLevel="0" collapsed="false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/>
    </row>
    <row r="3" customFormat="false" ht="12.8" hidden="false" customHeight="false" outlineLevel="0" collapsed="false">
      <c r="B3" s="2"/>
      <c r="C3" s="2"/>
      <c r="D3" s="2"/>
      <c r="E3" s="2"/>
      <c r="F3" s="2"/>
      <c r="G3" s="2"/>
      <c r="H3" s="2"/>
      <c r="I3" s="3" t="s">
        <v>8</v>
      </c>
      <c r="J3" s="3" t="s">
        <v>9</v>
      </c>
    </row>
    <row r="4" customFormat="false" ht="12.8" hidden="false" customHeight="false" outlineLevel="0" collapsed="false">
      <c r="B4" s="2"/>
      <c r="C4" s="2"/>
      <c r="D4" s="2"/>
      <c r="E4" s="2"/>
      <c r="F4" s="2"/>
      <c r="G4" s="2"/>
      <c r="H4" s="2"/>
      <c r="I4" s="4" t="n">
        <v>44396.21875</v>
      </c>
      <c r="J4" s="4"/>
    </row>
    <row r="5" customFormat="false" ht="12.8" hidden="false" customHeight="false" outlineLevel="0" collapsed="false">
      <c r="B5" s="5" t="n">
        <v>1</v>
      </c>
      <c r="C5" s="5" t="s">
        <v>10</v>
      </c>
      <c r="D5" s="5" t="s">
        <v>11</v>
      </c>
      <c r="E5" s="6" t="n">
        <v>38.997</v>
      </c>
      <c r="F5" s="6" t="n">
        <v>276</v>
      </c>
      <c r="G5" s="6" t="n">
        <v>310</v>
      </c>
      <c r="H5" s="7" t="n">
        <f aca="false">F5/E5/1000</f>
        <v>0.00707746749749981</v>
      </c>
      <c r="I5" s="8" t="n">
        <f aca="false">I4+(E5/12/24)</f>
        <v>44396.35415625</v>
      </c>
      <c r="J5" s="8" t="n">
        <f aca="false">I5</f>
        <v>44396.35415625</v>
      </c>
    </row>
    <row r="6" customFormat="false" ht="12.8" hidden="false" customHeight="false" outlineLevel="0" collapsed="false">
      <c r="B6" s="5" t="n">
        <v>2</v>
      </c>
      <c r="C6" s="5" t="str">
        <f aca="false">D5</f>
        <v>Phare de Gatteville</v>
      </c>
      <c r="D6" s="5" t="s">
        <v>12</v>
      </c>
      <c r="E6" s="6" t="n">
        <v>71.652</v>
      </c>
      <c r="F6" s="6" t="n">
        <v>811</v>
      </c>
      <c r="G6" s="6" t="n">
        <v>714</v>
      </c>
      <c r="H6" s="7" t="n">
        <f aca="false">F6/E6/1000</f>
        <v>0.0113185954334841</v>
      </c>
      <c r="I6" s="8" t="n">
        <f aca="false">I5+E6/12/24</f>
        <v>44396.6029479167</v>
      </c>
      <c r="J6" s="8" t="n">
        <f aca="false">I6</f>
        <v>44396.6029479167</v>
      </c>
    </row>
    <row r="7" customFormat="false" ht="12.8" hidden="false" customHeight="false" outlineLevel="0" collapsed="false">
      <c r="B7" s="5" t="n">
        <v>3</v>
      </c>
      <c r="C7" s="5" t="str">
        <f aca="false">D6</f>
        <v>Nez de Jobourg</v>
      </c>
      <c r="D7" s="5" t="s">
        <v>13</v>
      </c>
      <c r="E7" s="6" t="n">
        <v>61.103</v>
      </c>
      <c r="F7" s="6" t="n">
        <v>876</v>
      </c>
      <c r="G7" s="6" t="n">
        <v>909</v>
      </c>
      <c r="H7" s="7" t="n">
        <f aca="false">F7/E7/1000</f>
        <v>0.0143364482922279</v>
      </c>
      <c r="I7" s="8" t="n">
        <f aca="false">I6+E7/12/24</f>
        <v>44396.8151111111</v>
      </c>
      <c r="J7" s="8" t="n">
        <f aca="false">I7</f>
        <v>44396.8151111111</v>
      </c>
    </row>
    <row r="8" customFormat="false" ht="12.8" hidden="false" customHeight="false" outlineLevel="0" collapsed="false">
      <c r="B8" s="5" t="n">
        <v>4</v>
      </c>
      <c r="C8" s="5" t="str">
        <f aca="false">D7</f>
        <v>Cap de Carteret</v>
      </c>
      <c r="D8" s="5" t="s">
        <v>14</v>
      </c>
      <c r="E8" s="6" t="n">
        <v>89.559</v>
      </c>
      <c r="F8" s="6" t="n">
        <v>804</v>
      </c>
      <c r="G8" s="6" t="n">
        <v>794</v>
      </c>
      <c r="H8" s="7" t="n">
        <f aca="false">F8/E8/1000</f>
        <v>0.00897732221217298</v>
      </c>
      <c r="I8" s="8" t="n">
        <f aca="false">I7+E8/12/24</f>
        <v>44397.1260798611</v>
      </c>
      <c r="J8" s="8" t="n">
        <f aca="false">I8</f>
        <v>44397.1260798611</v>
      </c>
    </row>
    <row r="9" customFormat="false" ht="12.8" hidden="false" customHeight="false" outlineLevel="0" collapsed="false">
      <c r="B9" s="5" t="n">
        <v>5</v>
      </c>
      <c r="C9" s="5" t="str">
        <f aca="false">D8</f>
        <v>Abbaye d’Hambye</v>
      </c>
      <c r="D9" s="5" t="s">
        <v>15</v>
      </c>
      <c r="E9" s="6" t="n">
        <v>38.302</v>
      </c>
      <c r="F9" s="6" t="n">
        <v>481</v>
      </c>
      <c r="G9" s="6" t="n">
        <v>475</v>
      </c>
      <c r="H9" s="7" t="n">
        <f aca="false">F9/E9/1000</f>
        <v>0.0125580909613075</v>
      </c>
      <c r="I9" s="8" t="n">
        <f aca="false">I8+E9/12/24</f>
        <v>44397.2590729167</v>
      </c>
      <c r="J9" s="8" t="n">
        <f aca="false">I9</f>
        <v>44397.2590729167</v>
      </c>
    </row>
    <row r="10" customFormat="false" ht="12.8" hidden="false" customHeight="false" outlineLevel="0" collapsed="false">
      <c r="B10" s="5" t="n">
        <v>6</v>
      </c>
      <c r="C10" s="5" t="str">
        <f aca="false">D9</f>
        <v>Falaises de Champeaux</v>
      </c>
      <c r="D10" s="5" t="s">
        <v>16</v>
      </c>
      <c r="E10" s="6" t="n">
        <v>50.656</v>
      </c>
      <c r="F10" s="6" t="n">
        <v>284</v>
      </c>
      <c r="G10" s="6" t="n">
        <v>346</v>
      </c>
      <c r="H10" s="7" t="n">
        <f aca="false">F10/E10/1000</f>
        <v>0.00560644346178143</v>
      </c>
      <c r="I10" s="8" t="n">
        <f aca="false">I9+E10/12/24</f>
        <v>44397.4349618056</v>
      </c>
      <c r="J10" s="8" t="n">
        <f aca="false">I10</f>
        <v>44397.4349618056</v>
      </c>
    </row>
    <row r="11" customFormat="false" ht="12.8" hidden="false" customHeight="false" outlineLevel="0" collapsed="false">
      <c r="B11" s="5" t="n">
        <v>7</v>
      </c>
      <c r="C11" s="5" t="str">
        <f aca="false">D10</f>
        <v>Le Mont St Michel</v>
      </c>
      <c r="D11" s="5" t="s">
        <v>17</v>
      </c>
      <c r="E11" s="6" t="n">
        <v>65.136</v>
      </c>
      <c r="F11" s="6" t="n">
        <v>802</v>
      </c>
      <c r="G11" s="6" t="n">
        <v>589</v>
      </c>
      <c r="H11" s="7" t="n">
        <f aca="false">F11/E11/1000</f>
        <v>0.0123126995824122</v>
      </c>
      <c r="I11" s="8" t="n">
        <f aca="false">I10+E11/12/24</f>
        <v>44397.6611284722</v>
      </c>
      <c r="J11" s="8" t="n">
        <f aca="false">I11</f>
        <v>44397.6611284722</v>
      </c>
    </row>
    <row r="12" customFormat="false" ht="12.8" hidden="false" customHeight="false" outlineLevel="0" collapsed="false">
      <c r="B12" s="5" t="n">
        <v>8</v>
      </c>
      <c r="C12" s="5" t="str">
        <f aca="false">D11</f>
        <v>Cascade de Mortain</v>
      </c>
      <c r="D12" s="5" t="s">
        <v>18</v>
      </c>
      <c r="E12" s="6" t="n">
        <v>72.724</v>
      </c>
      <c r="F12" s="6" t="n">
        <v>838</v>
      </c>
      <c r="G12" s="6" t="n">
        <v>838</v>
      </c>
      <c r="H12" s="7" t="n">
        <f aca="false">F12/E12/1000</f>
        <v>0.0115230185358341</v>
      </c>
      <c r="I12" s="8" t="n">
        <f aca="false">I11+E12/12/24</f>
        <v>44397.9136423611</v>
      </c>
      <c r="J12" s="8" t="n">
        <f aca="false">I12</f>
        <v>44397.9136423611</v>
      </c>
    </row>
    <row r="13" customFormat="false" ht="12.8" hidden="false" customHeight="false" outlineLevel="0" collapsed="false">
      <c r="B13" s="5" t="n">
        <v>9</v>
      </c>
      <c r="C13" s="5" t="str">
        <f aca="false">D12</f>
        <v>Château de Carrouges</v>
      </c>
      <c r="D13" s="5" t="s">
        <v>19</v>
      </c>
      <c r="E13" s="6" t="n">
        <v>35.773</v>
      </c>
      <c r="F13" s="6" t="n">
        <v>407</v>
      </c>
      <c r="G13" s="6" t="n">
        <v>571</v>
      </c>
      <c r="H13" s="7" t="n">
        <f aca="false">F13/E13/1000</f>
        <v>0.0113772957258267</v>
      </c>
      <c r="I13" s="8" t="n">
        <f aca="false">I12+E13/12/24</f>
        <v>44398.0378541667</v>
      </c>
      <c r="J13" s="8" t="n">
        <f aca="false">I13</f>
        <v>44398.0378541667</v>
      </c>
    </row>
    <row r="14" customFormat="false" ht="12.8" hidden="false" customHeight="false" outlineLevel="0" collapsed="false">
      <c r="B14" s="5" t="n">
        <v>10</v>
      </c>
      <c r="C14" s="5" t="str">
        <f aca="false">D13</f>
        <v>St-Léonard-des-Bois</v>
      </c>
      <c r="D14" s="5" t="s">
        <v>20</v>
      </c>
      <c r="E14" s="6" t="n">
        <v>75.324</v>
      </c>
      <c r="F14" s="6" t="n">
        <v>946</v>
      </c>
      <c r="G14" s="6" t="n">
        <v>895</v>
      </c>
      <c r="H14" s="7" t="n">
        <f aca="false">F14/E14/1000</f>
        <v>0.0125590781158728</v>
      </c>
      <c r="I14" s="8" t="n">
        <f aca="false">I13+E14/12/24</f>
        <v>44398.2993958333</v>
      </c>
      <c r="J14" s="8" t="n">
        <f aca="false">I14</f>
        <v>44398.2993958333</v>
      </c>
    </row>
    <row r="15" customFormat="false" ht="12.8" hidden="false" customHeight="false" outlineLevel="0" collapsed="false">
      <c r="B15" s="5" t="n">
        <v>11</v>
      </c>
      <c r="C15" s="5" t="str">
        <f aca="false">D14</f>
        <v>Prieuré Ste-Gauburge</v>
      </c>
      <c r="D15" s="5" t="s">
        <v>21</v>
      </c>
      <c r="E15" s="6" t="n">
        <v>109.215</v>
      </c>
      <c r="F15" s="6" t="n">
        <v>1197</v>
      </c>
      <c r="G15" s="6" t="n">
        <v>1179</v>
      </c>
      <c r="H15" s="7" t="n">
        <f aca="false">F15/E15/1000</f>
        <v>0.0109600329625052</v>
      </c>
      <c r="I15" s="8" t="n">
        <f aca="false">I14+E15/12/24</f>
        <v>44398.6786145833</v>
      </c>
      <c r="J15" s="8" t="n">
        <f aca="false">I15</f>
        <v>44398.6786145833</v>
      </c>
    </row>
    <row r="16" customFormat="false" ht="12.8" hidden="false" customHeight="false" outlineLevel="0" collapsed="false">
      <c r="B16" s="5" t="n">
        <v>12</v>
      </c>
      <c r="C16" s="5" t="str">
        <f aca="false">D15</f>
        <v>Château d’Ô</v>
      </c>
      <c r="D16" s="5" t="s">
        <v>22</v>
      </c>
      <c r="E16" s="6" t="n">
        <v>92.995</v>
      </c>
      <c r="F16" s="6" t="n">
        <v>888</v>
      </c>
      <c r="G16" s="6" t="n">
        <v>894</v>
      </c>
      <c r="H16" s="7" t="n">
        <f aca="false">F16/E16/1000</f>
        <v>0.00954890047852035</v>
      </c>
      <c r="I16" s="8" t="n">
        <f aca="false">I15+E16/12/24</f>
        <v>44399.0015138889</v>
      </c>
      <c r="J16" s="8" t="n">
        <f aca="false">I16</f>
        <v>44399.0015138889</v>
      </c>
    </row>
    <row r="17" customFormat="false" ht="12.8" hidden="false" customHeight="false" outlineLevel="0" collapsed="false">
      <c r="B17" s="5" t="n">
        <v>13</v>
      </c>
      <c r="C17" s="5" t="str">
        <f aca="false">D16</f>
        <v>Château de Beaumesnil</v>
      </c>
      <c r="D17" s="5" t="s">
        <v>23</v>
      </c>
      <c r="E17" s="6" t="n">
        <v>78.135</v>
      </c>
      <c r="F17" s="6" t="n">
        <v>489</v>
      </c>
      <c r="G17" s="6" t="n">
        <v>550</v>
      </c>
      <c r="H17" s="7" t="n">
        <f aca="false">F17/E17/1000</f>
        <v>0.00625839892493761</v>
      </c>
      <c r="I17" s="8" t="n">
        <f aca="false">I16+E17/12/24</f>
        <v>44399.2728159722</v>
      </c>
      <c r="J17" s="8" t="n">
        <f aca="false">I17</f>
        <v>44399.2728159722</v>
      </c>
    </row>
    <row r="18" customFormat="false" ht="12.8" hidden="false" customHeight="false" outlineLevel="0" collapsed="false">
      <c r="B18" s="5" t="n">
        <v>14</v>
      </c>
      <c r="C18" s="5" t="str">
        <f aca="false">D17</f>
        <v>Château Gaillard</v>
      </c>
      <c r="D18" s="5" t="s">
        <v>24</v>
      </c>
      <c r="E18" s="6" t="n">
        <v>26.081</v>
      </c>
      <c r="F18" s="6" t="n">
        <v>302</v>
      </c>
      <c r="G18" s="6" t="n">
        <v>301</v>
      </c>
      <c r="H18" s="7" t="n">
        <f aca="false">F18/E18/1000</f>
        <v>0.0115793106092558</v>
      </c>
      <c r="I18" s="8" t="n">
        <f aca="false">I17+E18/12/24</f>
        <v>44399.363375</v>
      </c>
      <c r="J18" s="8" t="n">
        <f aca="false">I18</f>
        <v>44399.363375</v>
      </c>
    </row>
    <row r="19" customFormat="false" ht="12.8" hidden="false" customHeight="false" outlineLevel="0" collapsed="false">
      <c r="B19" s="5" t="n">
        <v>15</v>
      </c>
      <c r="C19" s="5" t="str">
        <f aca="false">D18</f>
        <v>Lyons-la-Forêt</v>
      </c>
      <c r="D19" s="5" t="s">
        <v>25</v>
      </c>
      <c r="E19" s="6" t="n">
        <v>74.789</v>
      </c>
      <c r="F19" s="6" t="n">
        <v>663</v>
      </c>
      <c r="G19" s="6" t="n">
        <v>760</v>
      </c>
      <c r="H19" s="7" t="n">
        <f aca="false">F19/E19/1000</f>
        <v>0.00886494003128802</v>
      </c>
      <c r="I19" s="8" t="n">
        <f aca="false">I18+E19/12/24</f>
        <v>44399.6230590278</v>
      </c>
      <c r="J19" s="8" t="n">
        <f aca="false">I19</f>
        <v>44399.6230590278</v>
      </c>
    </row>
    <row r="20" customFormat="false" ht="12.8" hidden="false" customHeight="false" outlineLevel="0" collapsed="false">
      <c r="B20" s="5" t="n">
        <v>16</v>
      </c>
      <c r="C20" s="5" t="str">
        <f aca="false">D19</f>
        <v>Abbaye de Jumièges</v>
      </c>
      <c r="D20" s="5" t="s">
        <v>26</v>
      </c>
      <c r="E20" s="6" t="n">
        <v>67.571</v>
      </c>
      <c r="F20" s="6" t="n">
        <v>451</v>
      </c>
      <c r="G20" s="6" t="n">
        <v>367</v>
      </c>
      <c r="H20" s="7" t="n">
        <f aca="false">F20/E20/1000</f>
        <v>0.00667446093738438</v>
      </c>
      <c r="I20" s="8" t="n">
        <f aca="false">I19+E20/12/24</f>
        <v>44399.8576805556</v>
      </c>
      <c r="J20" s="8" t="n">
        <f aca="false">I20</f>
        <v>44399.8576805556</v>
      </c>
    </row>
    <row r="21" customFormat="false" ht="12.8" hidden="false" customHeight="false" outlineLevel="0" collapsed="false">
      <c r="B21" s="5" t="n">
        <v>17</v>
      </c>
      <c r="C21" s="5" t="str">
        <f aca="false">D20</f>
        <v>Notre Dame du Salut de Fécamp</v>
      </c>
      <c r="D21" s="5" t="s">
        <v>27</v>
      </c>
      <c r="E21" s="6" t="n">
        <v>22.71</v>
      </c>
      <c r="F21" s="6" t="n">
        <v>270</v>
      </c>
      <c r="G21" s="6" t="n">
        <v>301</v>
      </c>
      <c r="H21" s="7" t="n">
        <f aca="false">F21/E21/1000</f>
        <v>0.011889035667107</v>
      </c>
      <c r="I21" s="8" t="n">
        <f aca="false">I20+E21/12/24</f>
        <v>44399.9365347222</v>
      </c>
      <c r="J21" s="8" t="n">
        <f aca="false">I21</f>
        <v>44399.9365347222</v>
      </c>
    </row>
    <row r="22" customFormat="false" ht="12.8" hidden="false" customHeight="false" outlineLevel="0" collapsed="false">
      <c r="B22" s="5" t="n">
        <v>18</v>
      </c>
      <c r="C22" s="5" t="str">
        <f aca="false">D21</f>
        <v>Notre Dame de la garde d’Etretat</v>
      </c>
      <c r="D22" s="5" t="s">
        <v>28</v>
      </c>
      <c r="E22" s="6" t="n">
        <v>59.581</v>
      </c>
      <c r="F22" s="6" t="n">
        <v>468</v>
      </c>
      <c r="G22" s="6" t="n">
        <v>438</v>
      </c>
      <c r="H22" s="7" t="n">
        <f aca="false">F22/E22/1000</f>
        <v>0.00785485305718266</v>
      </c>
      <c r="I22" s="8" t="n">
        <f aca="false">I21+E22/12/24</f>
        <v>44400.1434131944</v>
      </c>
      <c r="J22" s="8" t="n">
        <f aca="false">I22</f>
        <v>44400.1434131944</v>
      </c>
    </row>
    <row r="23" customFormat="false" ht="12.8" hidden="false" customHeight="false" outlineLevel="0" collapsed="false">
      <c r="B23" s="5" t="n">
        <v>19</v>
      </c>
      <c r="C23" s="5" t="str">
        <f aca="false">D22</f>
        <v>Marais Vernier</v>
      </c>
      <c r="D23" s="5" t="s">
        <v>29</v>
      </c>
      <c r="E23" s="6" t="n">
        <v>81.292</v>
      </c>
      <c r="F23" s="6" t="n">
        <v>932</v>
      </c>
      <c r="G23" s="6" t="n">
        <v>946</v>
      </c>
      <c r="H23" s="7" t="n">
        <f aca="false">F23/E23/1000</f>
        <v>0.0114648427889583</v>
      </c>
      <c r="I23" s="8" t="n">
        <f aca="false">I22+E23/12/24</f>
        <v>44400.4256770833</v>
      </c>
      <c r="J23" s="8" t="n">
        <f aca="false">I23</f>
        <v>44400.4256770833</v>
      </c>
    </row>
    <row r="24" customFormat="false" ht="12.8" hidden="false" customHeight="false" outlineLevel="0" collapsed="false">
      <c r="B24" s="5" t="n">
        <v>20</v>
      </c>
      <c r="C24" s="5" t="str">
        <f aca="false">D23</f>
        <v>Basilique Ste-Thérèse de Lisieux</v>
      </c>
      <c r="D24" s="5" t="s">
        <v>30</v>
      </c>
      <c r="E24" s="6" t="n">
        <v>90.496</v>
      </c>
      <c r="F24" s="6" t="n">
        <v>1111</v>
      </c>
      <c r="G24" s="6" t="n">
        <v>1140</v>
      </c>
      <c r="H24" s="7" t="n">
        <f aca="false">F24/E24/1000</f>
        <v>0.0122767857142857</v>
      </c>
      <c r="I24" s="8" t="n">
        <f aca="false">I23+E24/12/24</f>
        <v>44400.7398993056</v>
      </c>
      <c r="J24" s="8" t="n">
        <f aca="false">I24</f>
        <v>44400.7398993056</v>
      </c>
    </row>
    <row r="25" customFormat="false" ht="12.8" hidden="false" customHeight="false" outlineLevel="0" collapsed="false">
      <c r="B25" s="5" t="n">
        <v>21</v>
      </c>
      <c r="C25" s="5" t="str">
        <f aca="false">D24</f>
        <v>Viaduc de Clécy</v>
      </c>
      <c r="D25" s="5" t="s">
        <v>31</v>
      </c>
      <c r="E25" s="6" t="n">
        <v>6.908</v>
      </c>
      <c r="F25" s="6" t="n">
        <v>223</v>
      </c>
      <c r="G25" s="6" t="n">
        <v>52</v>
      </c>
      <c r="H25" s="7" t="n">
        <f aca="false">F25/E25/1000</f>
        <v>0.0322814128546613</v>
      </c>
      <c r="I25" s="8" t="n">
        <f aca="false">I24+E25/12/24</f>
        <v>44400.7638854167</v>
      </c>
      <c r="J25" s="8" t="n">
        <f aca="false">I25</f>
        <v>44400.7638854167</v>
      </c>
    </row>
    <row r="26" customFormat="false" ht="12.8" hidden="false" customHeight="false" outlineLevel="0" collapsed="false">
      <c r="B26" s="5" t="n">
        <v>22</v>
      </c>
      <c r="C26" s="5" t="str">
        <f aca="false">D25</f>
        <v>Le Pain de Sucre</v>
      </c>
      <c r="D26" s="5" t="s">
        <v>32</v>
      </c>
      <c r="E26" s="6" t="n">
        <v>53.211</v>
      </c>
      <c r="F26" s="6" t="n">
        <v>335</v>
      </c>
      <c r="G26" s="6" t="n">
        <v>544</v>
      </c>
      <c r="H26" s="7" t="n">
        <f aca="false">F26/E26/1000</f>
        <v>0.00629569074063634</v>
      </c>
      <c r="I26" s="8" t="n">
        <f aca="false">I25+E26/12/24</f>
        <v>44400.9486458333</v>
      </c>
      <c r="J26" s="8" t="n">
        <f aca="false">I26</f>
        <v>44400.9486458333</v>
      </c>
    </row>
    <row r="27" customFormat="false" ht="12.8" hidden="false" customHeight="false" outlineLevel="0" collapsed="false">
      <c r="B27" s="5" t="n">
        <v>23</v>
      </c>
      <c r="C27" s="5" t="str">
        <f aca="false">D26</f>
        <v>Pégasus Bridge</v>
      </c>
      <c r="D27" s="5" t="s">
        <v>33</v>
      </c>
      <c r="E27" s="6" t="n">
        <v>65.058</v>
      </c>
      <c r="F27" s="6" t="n">
        <v>460</v>
      </c>
      <c r="G27" s="6" t="n">
        <v>464</v>
      </c>
      <c r="H27" s="7" t="n">
        <f aca="false">F27/E27/1000</f>
        <v>0.00707061391373851</v>
      </c>
      <c r="I27" s="8" t="n">
        <f aca="false">I26+E27/12/24</f>
        <v>44401.1745416667</v>
      </c>
      <c r="J27" s="9" t="n">
        <v>44381.25</v>
      </c>
    </row>
    <row r="28" customFormat="false" ht="12.8" hidden="false" customHeight="false" outlineLevel="0" collapsed="false">
      <c r="B28" s="5" t="n">
        <v>24</v>
      </c>
      <c r="C28" s="5" t="str">
        <f aca="false">D27</f>
        <v>Omaha Beach</v>
      </c>
      <c r="D28" s="5" t="s">
        <v>34</v>
      </c>
      <c r="E28" s="6" t="n">
        <v>64.459</v>
      </c>
      <c r="F28" s="6" t="n">
        <v>208</v>
      </c>
      <c r="G28" s="6" t="n">
        <v>206</v>
      </c>
      <c r="H28" s="7" t="n">
        <f aca="false">F28/E28/1000</f>
        <v>0.00322685738221195</v>
      </c>
      <c r="I28" s="8" t="n">
        <f aca="false">I27+E28/12/24</f>
        <v>44401.3983576389</v>
      </c>
      <c r="J28" s="8" t="n">
        <f aca="false">I28</f>
        <v>44401.3983576389</v>
      </c>
    </row>
    <row r="29" customFormat="false" ht="12.8" hidden="false" customHeight="false" outlineLevel="0" collapsed="false">
      <c r="B29" s="5" t="n">
        <v>25</v>
      </c>
      <c r="C29" s="5" t="str">
        <f aca="false">D28</f>
        <v>Utah Beach</v>
      </c>
      <c r="D29" s="5" t="s">
        <v>10</v>
      </c>
      <c r="E29" s="6" t="n">
        <v>40.911</v>
      </c>
      <c r="F29" s="6" t="n">
        <v>232</v>
      </c>
      <c r="G29" s="6" t="n">
        <v>200</v>
      </c>
      <c r="H29" s="7" t="n">
        <f aca="false">F29/E29/1000</f>
        <v>0.0056708464716091</v>
      </c>
      <c r="I29" s="8" t="n">
        <f aca="false">I28+E29/12/24</f>
        <v>44401.5404097222</v>
      </c>
      <c r="J29" s="8" t="n">
        <f aca="false">I29</f>
        <v>44401.5404097222</v>
      </c>
    </row>
    <row r="30" customFormat="false" ht="12.8" hidden="false" customHeight="false" outlineLevel="0" collapsed="false">
      <c r="B30" s="10"/>
      <c r="C30" s="10"/>
      <c r="D30" s="10"/>
      <c r="E30" s="11" t="n">
        <f aca="false">SUM(E5:E29)</f>
        <v>1532.638</v>
      </c>
      <c r="F30" s="11" t="n">
        <f aca="false">SUM(F5:F29)</f>
        <v>14754</v>
      </c>
      <c r="G30" s="11" t="n">
        <f aca="false">SUM(G5:G29)</f>
        <v>14783</v>
      </c>
      <c r="H30" s="12" t="n">
        <f aca="false">F30/E30/1000</f>
        <v>0.00962653933936128</v>
      </c>
      <c r="I30" s="13" t="n">
        <f aca="false">E30/280</f>
        <v>5.47370714285714</v>
      </c>
      <c r="J30" s="13"/>
    </row>
    <row r="31" customFormat="false" ht="12.8" hidden="false" customHeight="false" outlineLevel="0" collapsed="false">
      <c r="B31" s="10"/>
      <c r="C31" s="10"/>
      <c r="D31" s="10"/>
      <c r="E31" s="10"/>
      <c r="F31" s="10"/>
      <c r="G31" s="10"/>
      <c r="H31" s="10"/>
      <c r="I31" s="10"/>
      <c r="J31" s="10"/>
    </row>
  </sheetData>
  <mergeCells count="10">
    <mergeCell ref="B2:B4"/>
    <mergeCell ref="C2:C4"/>
    <mergeCell ref="D2:D4"/>
    <mergeCell ref="E2:E4"/>
    <mergeCell ref="F2:F4"/>
    <mergeCell ref="G2:G4"/>
    <mergeCell ref="H2:H4"/>
    <mergeCell ref="I2:J2"/>
    <mergeCell ref="I4:J4"/>
    <mergeCell ref="I30:J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81D41A"/>
    <pageSetUpPr fitToPage="false"/>
  </sheetPr>
  <dimension ref="B2:R35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D37" activeCellId="0" sqref="D37"/>
    </sheetView>
  </sheetViews>
  <sheetFormatPr defaultRowHeight="12.8" zeroHeight="false" outlineLevelRow="0" outlineLevelCol="0"/>
  <cols>
    <col collapsed="false" customWidth="true" hidden="false" outlineLevel="0" max="1" min="1" style="0" width="2.27"/>
    <col collapsed="false" customWidth="true" hidden="false" outlineLevel="0" max="2" min="2" style="10" width="6.1"/>
    <col collapsed="false" customWidth="true" hidden="false" outlineLevel="0" max="4" min="3" style="0" width="28.11"/>
    <col collapsed="false" customWidth="true" hidden="false" outlineLevel="0" max="5" min="5" style="0" width="8.81"/>
    <col collapsed="false" customWidth="true" hidden="false" outlineLevel="0" max="7" min="6" style="0" width="6.32"/>
    <col collapsed="false" customWidth="true" hidden="false" outlineLevel="0" max="8" min="8" style="0" width="7.07"/>
    <col collapsed="false" customWidth="true" hidden="false" outlineLevel="0" max="9" min="9" style="0" width="13.36"/>
    <col collapsed="false" customWidth="true" hidden="false" outlineLevel="0" max="10" min="10" style="0" width="8.38"/>
    <col collapsed="false" customWidth="true" hidden="false" outlineLevel="0" max="12" min="11" style="0" width="9.09"/>
    <col collapsed="false" customWidth="true" hidden="true" outlineLevel="0" max="13" min="13" style="0" width="7.84"/>
    <col collapsed="false" customWidth="true" hidden="true" outlineLevel="0" max="14" min="14" style="0" width="5.24"/>
    <col collapsed="false" customWidth="true" hidden="false" outlineLevel="0" max="15" min="15" style="0" width="8.55"/>
    <col collapsed="false" customWidth="true" hidden="false" outlineLevel="0" max="16" min="16" style="0" width="6.61"/>
    <col collapsed="false" customWidth="true" hidden="false" outlineLevel="0" max="17" min="17" style="0" width="7.07"/>
    <col collapsed="false" customWidth="true" hidden="false" outlineLevel="0" max="18" min="18" style="0" width="34.76"/>
    <col collapsed="false" customWidth="false" hidden="false" outlineLevel="0" max="1025" min="19" style="0" width="11.52"/>
  </cols>
  <sheetData>
    <row r="2" customFormat="false" ht="12.8" hidden="false" customHeight="true" outlineLevel="0" collapsed="false">
      <c r="B2" s="14" t="s">
        <v>0</v>
      </c>
      <c r="C2" s="14" t="s">
        <v>1</v>
      </c>
      <c r="D2" s="14" t="s">
        <v>2</v>
      </c>
      <c r="E2" s="14" t="s">
        <v>3</v>
      </c>
      <c r="F2" s="14" t="s">
        <v>4</v>
      </c>
      <c r="G2" s="14" t="s">
        <v>5</v>
      </c>
      <c r="H2" s="14" t="s">
        <v>6</v>
      </c>
      <c r="I2" s="15" t="s">
        <v>35</v>
      </c>
      <c r="J2" s="14" t="s">
        <v>36</v>
      </c>
      <c r="K2" s="14"/>
      <c r="L2" s="14"/>
      <c r="M2" s="14"/>
      <c r="N2" s="14"/>
      <c r="O2" s="14"/>
      <c r="P2" s="14"/>
      <c r="Q2" s="14"/>
      <c r="R2" s="14"/>
    </row>
    <row r="3" customFormat="false" ht="12.8" hidden="false" customHeight="false" outlineLevel="0" collapsed="false">
      <c r="B3" s="14"/>
      <c r="C3" s="14"/>
      <c r="D3" s="14"/>
      <c r="E3" s="14"/>
      <c r="F3" s="14"/>
      <c r="G3" s="14"/>
      <c r="H3" s="14"/>
      <c r="I3" s="15" t="s">
        <v>8</v>
      </c>
      <c r="J3" s="14"/>
      <c r="K3" s="14"/>
      <c r="L3" s="14"/>
      <c r="M3" s="14"/>
      <c r="N3" s="14"/>
      <c r="O3" s="14"/>
      <c r="P3" s="14"/>
      <c r="Q3" s="14"/>
      <c r="R3" s="14"/>
    </row>
    <row r="4" customFormat="false" ht="12.8" hidden="false" customHeight="false" outlineLevel="0" collapsed="false">
      <c r="B4" s="14"/>
      <c r="C4" s="14"/>
      <c r="D4" s="14"/>
      <c r="E4" s="14"/>
      <c r="F4" s="14"/>
      <c r="G4" s="14"/>
      <c r="H4" s="14"/>
      <c r="I4" s="16" t="n">
        <v>44396.21875</v>
      </c>
      <c r="J4" s="17" t="s">
        <v>37</v>
      </c>
      <c r="K4" s="17" t="s">
        <v>1</v>
      </c>
      <c r="L4" s="17" t="s">
        <v>2</v>
      </c>
      <c r="M4" s="17" t="s">
        <v>38</v>
      </c>
      <c r="N4" s="17" t="s">
        <v>4</v>
      </c>
      <c r="O4" s="17" t="s">
        <v>38</v>
      </c>
      <c r="P4" s="17" t="s">
        <v>4</v>
      </c>
      <c r="Q4" s="17" t="s">
        <v>6</v>
      </c>
      <c r="R4" s="17"/>
    </row>
    <row r="5" customFormat="false" ht="12.8" hidden="false" customHeight="true" outlineLevel="0" collapsed="false">
      <c r="B5" s="17" t="n">
        <v>1</v>
      </c>
      <c r="C5" s="17" t="s">
        <v>10</v>
      </c>
      <c r="D5" s="17" t="s">
        <v>11</v>
      </c>
      <c r="E5" s="18" t="n">
        <v>38.997</v>
      </c>
      <c r="F5" s="18" t="n">
        <v>276</v>
      </c>
      <c r="G5" s="18" t="n">
        <v>310</v>
      </c>
      <c r="H5" s="19" t="n">
        <f aca="false">F5/E5/1000</f>
        <v>0.00707746749749981</v>
      </c>
      <c r="I5" s="20" t="n">
        <f aca="false">$I$4+SUM($E$5:E5)/12/24</f>
        <v>44396.35415625</v>
      </c>
      <c r="J5" s="21" t="n">
        <v>44396</v>
      </c>
      <c r="K5" s="22" t="str">
        <f aca="false">C5</f>
        <v>Valognes</v>
      </c>
      <c r="L5" s="22" t="s">
        <v>39</v>
      </c>
      <c r="M5" s="17" t="n">
        <f aca="false">E5</f>
        <v>38.997</v>
      </c>
      <c r="N5" s="17" t="n">
        <f aca="false">F5</f>
        <v>276</v>
      </c>
      <c r="O5" s="23" t="n">
        <f aca="false">SUM(M5:M10)</f>
        <v>302.613</v>
      </c>
      <c r="P5" s="23" t="n">
        <f aca="false">SUM(N5:N10)</f>
        <v>3259</v>
      </c>
      <c r="Q5" s="24" t="n">
        <f aca="false">P5/O5/1000</f>
        <v>0.0107695307207556</v>
      </c>
      <c r="R5" s="22" t="s">
        <v>40</v>
      </c>
    </row>
    <row r="6" customFormat="false" ht="12.8" hidden="false" customHeight="false" outlineLevel="0" collapsed="false">
      <c r="B6" s="17" t="n">
        <v>2</v>
      </c>
      <c r="C6" s="17" t="str">
        <f aca="false">D5</f>
        <v>Phare de Gatteville</v>
      </c>
      <c r="D6" s="17" t="s">
        <v>12</v>
      </c>
      <c r="E6" s="18" t="n">
        <v>71.652</v>
      </c>
      <c r="F6" s="18" t="n">
        <v>811</v>
      </c>
      <c r="G6" s="18" t="n">
        <v>714</v>
      </c>
      <c r="H6" s="19" t="n">
        <f aca="false">F6/E6/1000</f>
        <v>0.0113185954334841</v>
      </c>
      <c r="I6" s="20" t="n">
        <f aca="false">$I$4+SUM($E$5:E6)/12/24</f>
        <v>44396.6029479167</v>
      </c>
      <c r="J6" s="21"/>
      <c r="K6" s="22"/>
      <c r="L6" s="22"/>
      <c r="M6" s="17" t="n">
        <f aca="false">E6</f>
        <v>71.652</v>
      </c>
      <c r="N6" s="17" t="n">
        <f aca="false">F6</f>
        <v>811</v>
      </c>
      <c r="O6" s="23"/>
      <c r="P6" s="23"/>
      <c r="Q6" s="24"/>
      <c r="R6" s="24"/>
    </row>
    <row r="7" customFormat="false" ht="12.8" hidden="false" customHeight="false" outlineLevel="0" collapsed="false">
      <c r="B7" s="17" t="n">
        <v>3</v>
      </c>
      <c r="C7" s="17" t="str">
        <f aca="false">D6</f>
        <v>Nez de Jobourg</v>
      </c>
      <c r="D7" s="17" t="s">
        <v>13</v>
      </c>
      <c r="E7" s="18" t="n">
        <v>61.103</v>
      </c>
      <c r="F7" s="18" t="n">
        <v>876</v>
      </c>
      <c r="G7" s="18" t="n">
        <v>909</v>
      </c>
      <c r="H7" s="19" t="n">
        <f aca="false">F7/E7/1000</f>
        <v>0.0143364482922279</v>
      </c>
      <c r="I7" s="20" t="n">
        <f aca="false">$I$4+SUM($E$5:E7)/12/24</f>
        <v>44396.8151111111</v>
      </c>
      <c r="J7" s="21"/>
      <c r="K7" s="22"/>
      <c r="L7" s="22"/>
      <c r="M7" s="17" t="n">
        <f aca="false">E7</f>
        <v>61.103</v>
      </c>
      <c r="N7" s="17" t="n">
        <f aca="false">F7</f>
        <v>876</v>
      </c>
      <c r="O7" s="23"/>
      <c r="P7" s="23"/>
      <c r="Q7" s="24"/>
      <c r="R7" s="24"/>
    </row>
    <row r="8" customFormat="false" ht="12.8" hidden="false" customHeight="false" outlineLevel="0" collapsed="false">
      <c r="B8" s="17" t="n">
        <v>4</v>
      </c>
      <c r="C8" s="17" t="str">
        <f aca="false">D7</f>
        <v>Cap de Carteret</v>
      </c>
      <c r="D8" s="17" t="s">
        <v>14</v>
      </c>
      <c r="E8" s="18" t="n">
        <v>89.559</v>
      </c>
      <c r="F8" s="18" t="n">
        <v>804</v>
      </c>
      <c r="G8" s="18" t="n">
        <v>794</v>
      </c>
      <c r="H8" s="19" t="n">
        <f aca="false">F8/E8/1000</f>
        <v>0.00897732221217298</v>
      </c>
      <c r="I8" s="20" t="n">
        <f aca="false">$I$4+SUM($E$5:E8)/12/24</f>
        <v>44397.1260798611</v>
      </c>
      <c r="J8" s="21"/>
      <c r="K8" s="22"/>
      <c r="L8" s="22"/>
      <c r="M8" s="17" t="n">
        <f aca="false">E8</f>
        <v>89.559</v>
      </c>
      <c r="N8" s="17" t="n">
        <f aca="false">F8</f>
        <v>804</v>
      </c>
      <c r="O8" s="23"/>
      <c r="P8" s="23"/>
      <c r="Q8" s="24"/>
      <c r="R8" s="24"/>
    </row>
    <row r="9" customFormat="false" ht="12.8" hidden="false" customHeight="false" outlineLevel="0" collapsed="false">
      <c r="B9" s="17" t="n">
        <v>5</v>
      </c>
      <c r="C9" s="17" t="str">
        <f aca="false">D8</f>
        <v>Abbaye d’Hambye</v>
      </c>
      <c r="D9" s="17" t="s">
        <v>15</v>
      </c>
      <c r="E9" s="18" t="n">
        <v>38.302</v>
      </c>
      <c r="F9" s="18" t="n">
        <v>481</v>
      </c>
      <c r="G9" s="18" t="n">
        <v>475</v>
      </c>
      <c r="H9" s="19" t="n">
        <f aca="false">F9/E9/1000</f>
        <v>0.0125580909613075</v>
      </c>
      <c r="I9" s="20" t="n">
        <f aca="false">$I$4+SUM($E$5:E9)/12/24</f>
        <v>44397.2590729167</v>
      </c>
      <c r="J9" s="21"/>
      <c r="K9" s="22"/>
      <c r="L9" s="22"/>
      <c r="M9" s="17" t="n">
        <f aca="false">E9</f>
        <v>38.302</v>
      </c>
      <c r="N9" s="17" t="n">
        <f aca="false">F9</f>
        <v>481</v>
      </c>
      <c r="O9" s="23"/>
      <c r="P9" s="23"/>
      <c r="Q9" s="24"/>
      <c r="R9" s="24"/>
    </row>
    <row r="10" customFormat="false" ht="12.8" hidden="false" customHeight="false" outlineLevel="0" collapsed="false">
      <c r="B10" s="23" t="n">
        <v>6</v>
      </c>
      <c r="C10" s="23" t="s">
        <v>15</v>
      </c>
      <c r="D10" s="23" t="s">
        <v>16</v>
      </c>
      <c r="E10" s="18" t="n">
        <v>3</v>
      </c>
      <c r="F10" s="18" t="n">
        <v>11</v>
      </c>
      <c r="G10" s="18" t="n">
        <v>74</v>
      </c>
      <c r="H10" s="19" t="n">
        <f aca="false">F10/E10/1000</f>
        <v>0.00366666666666667</v>
      </c>
      <c r="I10" s="20"/>
      <c r="J10" s="21"/>
      <c r="K10" s="22"/>
      <c r="L10" s="22"/>
      <c r="M10" s="17" t="n">
        <f aca="false">E10</f>
        <v>3</v>
      </c>
      <c r="N10" s="17" t="n">
        <f aca="false">F10</f>
        <v>11</v>
      </c>
      <c r="O10" s="23"/>
      <c r="P10" s="23"/>
      <c r="Q10" s="24"/>
      <c r="R10" s="24"/>
    </row>
    <row r="11" customFormat="false" ht="12.8" hidden="false" customHeight="true" outlineLevel="0" collapsed="false">
      <c r="B11" s="23"/>
      <c r="C11" s="23"/>
      <c r="D11" s="23"/>
      <c r="E11" s="18" t="n">
        <f aca="false">50.656-E10</f>
        <v>47.656</v>
      </c>
      <c r="F11" s="18" t="n">
        <f aca="false">284-F10</f>
        <v>273</v>
      </c>
      <c r="G11" s="18" t="n">
        <f aca="false">346-G10</f>
        <v>272</v>
      </c>
      <c r="H11" s="19" t="n">
        <f aca="false">F11/E11/1000</f>
        <v>0.00572855464159812</v>
      </c>
      <c r="I11" s="20" t="n">
        <f aca="false">$I$4+SUM($E$5:E11)/12/24</f>
        <v>44397.4349618056</v>
      </c>
      <c r="J11" s="21" t="n">
        <f aca="false">J5+1</f>
        <v>44397</v>
      </c>
      <c r="K11" s="22" t="str">
        <f aca="false">L5</f>
        <v>St Jean de Thomas</v>
      </c>
      <c r="L11" s="22" t="s">
        <v>41</v>
      </c>
      <c r="M11" s="17" t="n">
        <f aca="false">E11</f>
        <v>47.656</v>
      </c>
      <c r="N11" s="17" t="n">
        <f aca="false">F11</f>
        <v>273</v>
      </c>
      <c r="O11" s="23" t="n">
        <f aca="false">SUM(M11:M15)</f>
        <v>285.689</v>
      </c>
      <c r="P11" s="23" t="n">
        <f aca="false">SUM(N11:N15)</f>
        <v>3166</v>
      </c>
      <c r="Q11" s="24" t="n">
        <f aca="false">P11/O11/1000</f>
        <v>0.0110819807552968</v>
      </c>
      <c r="R11" s="22" t="s">
        <v>42</v>
      </c>
    </row>
    <row r="12" customFormat="false" ht="12.8" hidden="false" customHeight="false" outlineLevel="0" collapsed="false">
      <c r="B12" s="17" t="n">
        <v>7</v>
      </c>
      <c r="C12" s="17" t="str">
        <f aca="false">D10</f>
        <v>Le Mont St Michel</v>
      </c>
      <c r="D12" s="17" t="s">
        <v>17</v>
      </c>
      <c r="E12" s="18" t="n">
        <v>65.136</v>
      </c>
      <c r="F12" s="18" t="n">
        <v>802</v>
      </c>
      <c r="G12" s="18" t="n">
        <v>589</v>
      </c>
      <c r="H12" s="19" t="n">
        <f aca="false">F12/E12/1000</f>
        <v>0.0123126995824122</v>
      </c>
      <c r="I12" s="20" t="n">
        <f aca="false">$I$4+SUM($E$5:E12)/12/24</f>
        <v>44397.6611284722</v>
      </c>
      <c r="J12" s="21"/>
      <c r="K12" s="22"/>
      <c r="L12" s="22"/>
      <c r="M12" s="17" t="n">
        <f aca="false">E12</f>
        <v>65.136</v>
      </c>
      <c r="N12" s="17" t="n">
        <f aca="false">F12</f>
        <v>802</v>
      </c>
      <c r="O12" s="23"/>
      <c r="P12" s="23"/>
      <c r="Q12" s="24"/>
      <c r="R12" s="24"/>
    </row>
    <row r="13" customFormat="false" ht="12.8" hidden="false" customHeight="false" outlineLevel="0" collapsed="false">
      <c r="B13" s="17" t="n">
        <v>8</v>
      </c>
      <c r="C13" s="17" t="str">
        <f aca="false">D12</f>
        <v>Cascade de Mortain</v>
      </c>
      <c r="D13" s="17" t="s">
        <v>18</v>
      </c>
      <c r="E13" s="18" t="n">
        <v>72.724</v>
      </c>
      <c r="F13" s="18" t="n">
        <v>838</v>
      </c>
      <c r="G13" s="18" t="n">
        <v>838</v>
      </c>
      <c r="H13" s="19" t="n">
        <f aca="false">F13/E13/1000</f>
        <v>0.0115230185358341</v>
      </c>
      <c r="I13" s="20" t="n">
        <f aca="false">$I$4+SUM($E$5:E13)/12/24</f>
        <v>44397.9136423611</v>
      </c>
      <c r="J13" s="21"/>
      <c r="K13" s="22"/>
      <c r="L13" s="22"/>
      <c r="M13" s="17" t="n">
        <f aca="false">E13</f>
        <v>72.724</v>
      </c>
      <c r="N13" s="17" t="n">
        <f aca="false">F13</f>
        <v>838</v>
      </c>
      <c r="O13" s="23"/>
      <c r="P13" s="23"/>
      <c r="Q13" s="24"/>
      <c r="R13" s="24"/>
    </row>
    <row r="14" customFormat="false" ht="12.8" hidden="false" customHeight="false" outlineLevel="0" collapsed="false">
      <c r="B14" s="17" t="n">
        <v>9</v>
      </c>
      <c r="C14" s="17" t="str">
        <f aca="false">D13</f>
        <v>Château de Carrouges</v>
      </c>
      <c r="D14" s="17" t="s">
        <v>19</v>
      </c>
      <c r="E14" s="18" t="n">
        <v>35.773</v>
      </c>
      <c r="F14" s="18" t="n">
        <v>407</v>
      </c>
      <c r="G14" s="18" t="n">
        <v>571</v>
      </c>
      <c r="H14" s="19" t="n">
        <f aca="false">F14/E14/1000</f>
        <v>0.0113772957258267</v>
      </c>
      <c r="I14" s="20" t="n">
        <f aca="false">$I$4+SUM($E$5:E14)/12/24</f>
        <v>44398.0378541667</v>
      </c>
      <c r="J14" s="21"/>
      <c r="K14" s="22"/>
      <c r="L14" s="22"/>
      <c r="M14" s="17" t="n">
        <f aca="false">E14</f>
        <v>35.773</v>
      </c>
      <c r="N14" s="17" t="n">
        <f aca="false">F14</f>
        <v>407</v>
      </c>
      <c r="O14" s="23"/>
      <c r="P14" s="23"/>
      <c r="Q14" s="24"/>
      <c r="R14" s="24"/>
    </row>
    <row r="15" customFormat="false" ht="12.8" hidden="false" customHeight="false" outlineLevel="0" collapsed="false">
      <c r="B15" s="23" t="n">
        <v>10</v>
      </c>
      <c r="C15" s="23" t="s">
        <v>19</v>
      </c>
      <c r="D15" s="23" t="s">
        <v>20</v>
      </c>
      <c r="E15" s="18" t="n">
        <v>64.4</v>
      </c>
      <c r="F15" s="18" t="n">
        <v>846</v>
      </c>
      <c r="G15" s="18" t="n">
        <v>735</v>
      </c>
      <c r="H15" s="19" t="n">
        <f aca="false">F15/E15/1000</f>
        <v>0.0131366459627329</v>
      </c>
      <c r="I15" s="20"/>
      <c r="J15" s="21"/>
      <c r="K15" s="22"/>
      <c r="L15" s="22"/>
      <c r="M15" s="17" t="n">
        <f aca="false">E15</f>
        <v>64.4</v>
      </c>
      <c r="N15" s="17" t="n">
        <f aca="false">F15</f>
        <v>846</v>
      </c>
      <c r="O15" s="23"/>
      <c r="P15" s="23"/>
      <c r="Q15" s="24"/>
      <c r="R15" s="24"/>
    </row>
    <row r="16" customFormat="false" ht="12.8" hidden="false" customHeight="true" outlineLevel="0" collapsed="false">
      <c r="B16" s="23"/>
      <c r="C16" s="23"/>
      <c r="D16" s="23"/>
      <c r="E16" s="18" t="n">
        <f aca="false">75.324-E15</f>
        <v>10.924</v>
      </c>
      <c r="F16" s="18" t="n">
        <f aca="false">946-F15</f>
        <v>100</v>
      </c>
      <c r="G16" s="18" t="n">
        <f aca="false">895-G15</f>
        <v>160</v>
      </c>
      <c r="H16" s="19" t="n">
        <f aca="false">F16/E16/1000</f>
        <v>0.00915415598681802</v>
      </c>
      <c r="I16" s="20" t="n">
        <f aca="false">$I$4+SUM($E$5:E16)/12/24</f>
        <v>44398.2993958333</v>
      </c>
      <c r="J16" s="21" t="n">
        <f aca="false">J11+1</f>
        <v>44398</v>
      </c>
      <c r="K16" s="22" t="str">
        <f aca="false">L11</f>
        <v>Bellême</v>
      </c>
      <c r="L16" s="22" t="s">
        <v>43</v>
      </c>
      <c r="M16" s="17" t="n">
        <f aca="false">E16</f>
        <v>10.924</v>
      </c>
      <c r="N16" s="17" t="n">
        <f aca="false">F16</f>
        <v>100</v>
      </c>
      <c r="O16" s="23" t="n">
        <f aca="false">SUM(M16:M20)</f>
        <v>292.269</v>
      </c>
      <c r="P16" s="23" t="n">
        <f aca="false">SUM(N16:N20)</f>
        <v>2675</v>
      </c>
      <c r="Q16" s="24" t="n">
        <f aca="false">P16/O16/1000</f>
        <v>0.00915252729506037</v>
      </c>
      <c r="R16" s="22" t="s">
        <v>44</v>
      </c>
    </row>
    <row r="17" customFormat="false" ht="12.8" hidden="false" customHeight="false" outlineLevel="0" collapsed="false">
      <c r="B17" s="17" t="n">
        <v>11</v>
      </c>
      <c r="C17" s="17" t="str">
        <f aca="false">D15</f>
        <v>Prieuré Ste-Gauburge</v>
      </c>
      <c r="D17" s="17" t="s">
        <v>21</v>
      </c>
      <c r="E17" s="18" t="n">
        <v>109.215</v>
      </c>
      <c r="F17" s="18" t="n">
        <v>1197</v>
      </c>
      <c r="G17" s="18" t="n">
        <v>1179</v>
      </c>
      <c r="H17" s="19" t="n">
        <f aca="false">F17/E17/1000</f>
        <v>0.0109600329625052</v>
      </c>
      <c r="I17" s="20" t="n">
        <f aca="false">$I$4+SUM($E$5:E17)/12/24</f>
        <v>44398.6786145833</v>
      </c>
      <c r="J17" s="21"/>
      <c r="K17" s="22"/>
      <c r="L17" s="22"/>
      <c r="M17" s="17" t="n">
        <f aca="false">E17</f>
        <v>109.215</v>
      </c>
      <c r="N17" s="17" t="n">
        <f aca="false">F17</f>
        <v>1197</v>
      </c>
      <c r="O17" s="23"/>
      <c r="P17" s="23"/>
      <c r="Q17" s="23"/>
      <c r="R17" s="23"/>
    </row>
    <row r="18" customFormat="false" ht="12.8" hidden="false" customHeight="false" outlineLevel="0" collapsed="false">
      <c r="B18" s="23" t="n">
        <v>12</v>
      </c>
      <c r="C18" s="23" t="s">
        <v>21</v>
      </c>
      <c r="D18" s="23" t="s">
        <v>22</v>
      </c>
      <c r="E18" s="18" t="n">
        <v>92.995</v>
      </c>
      <c r="F18" s="18" t="n">
        <v>888</v>
      </c>
      <c r="G18" s="18" t="n">
        <v>894</v>
      </c>
      <c r="H18" s="19" t="n">
        <f aca="false">F18/E18/1000</f>
        <v>0.00954890047852035</v>
      </c>
      <c r="I18" s="20" t="n">
        <f aca="false">$I$4+SUM($E$5:E18)/12/24</f>
        <v>44399.0015138889</v>
      </c>
      <c r="J18" s="21"/>
      <c r="K18" s="22"/>
      <c r="L18" s="22"/>
      <c r="M18" s="17" t="n">
        <f aca="false">E18</f>
        <v>92.995</v>
      </c>
      <c r="N18" s="17" t="n">
        <f aca="false">F18</f>
        <v>888</v>
      </c>
      <c r="O18" s="23"/>
      <c r="P18" s="23"/>
      <c r="Q18" s="23"/>
      <c r="R18" s="23"/>
    </row>
    <row r="19" customFormat="false" ht="12.8" hidden="false" customHeight="false" outlineLevel="0" collapsed="false">
      <c r="B19" s="23" t="n">
        <v>13</v>
      </c>
      <c r="C19" s="23" t="s">
        <v>22</v>
      </c>
      <c r="D19" s="23" t="s">
        <v>23</v>
      </c>
      <c r="E19" s="18" t="n">
        <v>78.135</v>
      </c>
      <c r="F19" s="18" t="n">
        <v>489</v>
      </c>
      <c r="G19" s="18" t="n">
        <v>550</v>
      </c>
      <c r="H19" s="19" t="n">
        <f aca="false">F19/E19/1000</f>
        <v>0.00625839892493761</v>
      </c>
      <c r="I19" s="20" t="n">
        <f aca="false">$I$4+SUM($E$5:E19)/12/24</f>
        <v>44399.2728159722</v>
      </c>
      <c r="J19" s="21"/>
      <c r="K19" s="22"/>
      <c r="L19" s="22"/>
      <c r="M19" s="17" t="n">
        <f aca="false">E19</f>
        <v>78.135</v>
      </c>
      <c r="N19" s="17" t="n">
        <f aca="false">F19</f>
        <v>489</v>
      </c>
      <c r="O19" s="23"/>
      <c r="P19" s="23"/>
      <c r="Q19" s="23"/>
      <c r="R19" s="23"/>
    </row>
    <row r="20" customFormat="false" ht="12.8" hidden="false" customHeight="false" outlineLevel="0" collapsed="false">
      <c r="B20" s="23" t="n">
        <v>14</v>
      </c>
      <c r="C20" s="23" t="s">
        <v>23</v>
      </c>
      <c r="D20" s="23" t="s">
        <v>24</v>
      </c>
      <c r="E20" s="18" t="n">
        <v>1</v>
      </c>
      <c r="F20" s="18" t="n">
        <v>1</v>
      </c>
      <c r="G20" s="18" t="n">
        <v>90</v>
      </c>
      <c r="H20" s="19" t="n">
        <f aca="false">F20/E20/1000</f>
        <v>0.001</v>
      </c>
      <c r="I20" s="20"/>
      <c r="J20" s="21"/>
      <c r="K20" s="22"/>
      <c r="L20" s="22"/>
      <c r="M20" s="17" t="n">
        <f aca="false">E20</f>
        <v>1</v>
      </c>
      <c r="N20" s="17" t="n">
        <f aca="false">F20</f>
        <v>1</v>
      </c>
      <c r="O20" s="23"/>
      <c r="P20" s="23"/>
      <c r="Q20" s="23"/>
      <c r="R20" s="23"/>
    </row>
    <row r="21" customFormat="false" ht="12.8" hidden="false" customHeight="true" outlineLevel="0" collapsed="false">
      <c r="B21" s="23"/>
      <c r="C21" s="23"/>
      <c r="D21" s="23"/>
      <c r="E21" s="18" t="n">
        <f aca="false">26.081-E20</f>
        <v>25.081</v>
      </c>
      <c r="F21" s="18" t="n">
        <f aca="false">302-F20</f>
        <v>301</v>
      </c>
      <c r="G21" s="18" t="n">
        <f aca="false">301-G20</f>
        <v>211</v>
      </c>
      <c r="H21" s="19" t="n">
        <f aca="false">F21/E21/1000</f>
        <v>0.0120011163829193</v>
      </c>
      <c r="I21" s="20" t="n">
        <f aca="false">$I$4+SUM($E$5:E21)/12/24</f>
        <v>44399.363375</v>
      </c>
      <c r="J21" s="21" t="n">
        <f aca="false">J16+1</f>
        <v>44399</v>
      </c>
      <c r="K21" s="22" t="str">
        <f aca="false">L16</f>
        <v>Les Andélys</v>
      </c>
      <c r="L21" s="22" t="s">
        <v>45</v>
      </c>
      <c r="M21" s="17" t="n">
        <f aca="false">E21</f>
        <v>25.081</v>
      </c>
      <c r="N21" s="17" t="n">
        <f aca="false">F21</f>
        <v>301</v>
      </c>
      <c r="O21" s="23" t="n">
        <f aca="false">SUM(M21:M26)</f>
        <v>271.332</v>
      </c>
      <c r="P21" s="23" t="n">
        <f aca="false">SUM(N21:N26)</f>
        <v>2286</v>
      </c>
      <c r="Q21" s="24" t="n">
        <f aca="false">P21/O21/1000</f>
        <v>0.00842510282605811</v>
      </c>
      <c r="R21" s="22" t="s">
        <v>46</v>
      </c>
    </row>
    <row r="22" customFormat="false" ht="12.8" hidden="false" customHeight="false" outlineLevel="0" collapsed="false">
      <c r="B22" s="17" t="n">
        <v>15</v>
      </c>
      <c r="C22" s="17" t="str">
        <f aca="false">D20</f>
        <v>Lyons-la-Forêt</v>
      </c>
      <c r="D22" s="17" t="s">
        <v>25</v>
      </c>
      <c r="E22" s="18" t="n">
        <v>74.789</v>
      </c>
      <c r="F22" s="18" t="n">
        <v>663</v>
      </c>
      <c r="G22" s="18" t="n">
        <v>760</v>
      </c>
      <c r="H22" s="19" t="n">
        <f aca="false">F22/E22/1000</f>
        <v>0.00886494003128802</v>
      </c>
      <c r="I22" s="20" t="n">
        <f aca="false">$I$4+SUM($E$5:E22)/12/24</f>
        <v>44399.6230590278</v>
      </c>
      <c r="J22" s="21"/>
      <c r="K22" s="22"/>
      <c r="L22" s="22"/>
      <c r="M22" s="17" t="n">
        <f aca="false">E22</f>
        <v>74.789</v>
      </c>
      <c r="N22" s="17" t="n">
        <f aca="false">F22</f>
        <v>663</v>
      </c>
      <c r="O22" s="23"/>
      <c r="P22" s="23"/>
      <c r="Q22" s="23"/>
      <c r="R22" s="23"/>
    </row>
    <row r="23" customFormat="false" ht="12.8" hidden="false" customHeight="false" outlineLevel="0" collapsed="false">
      <c r="B23" s="17" t="n">
        <v>16</v>
      </c>
      <c r="C23" s="17" t="str">
        <f aca="false">D22</f>
        <v>Abbaye de Jumièges</v>
      </c>
      <c r="D23" s="17" t="s">
        <v>26</v>
      </c>
      <c r="E23" s="18" t="n">
        <v>67.571</v>
      </c>
      <c r="F23" s="18" t="n">
        <v>451</v>
      </c>
      <c r="G23" s="18" t="n">
        <v>367</v>
      </c>
      <c r="H23" s="19" t="n">
        <f aca="false">F23/E23/1000</f>
        <v>0.00667446093738438</v>
      </c>
      <c r="I23" s="20" t="n">
        <f aca="false">$I$4+SUM($E$5:E23)/12/24</f>
        <v>44399.8576805556</v>
      </c>
      <c r="J23" s="21"/>
      <c r="K23" s="22"/>
      <c r="L23" s="22"/>
      <c r="M23" s="17" t="n">
        <f aca="false">E23</f>
        <v>67.571</v>
      </c>
      <c r="N23" s="17" t="n">
        <f aca="false">F23</f>
        <v>451</v>
      </c>
      <c r="O23" s="23"/>
      <c r="P23" s="23"/>
      <c r="Q23" s="23"/>
      <c r="R23" s="23"/>
    </row>
    <row r="24" customFormat="false" ht="12.8" hidden="false" customHeight="false" outlineLevel="0" collapsed="false">
      <c r="B24" s="17" t="n">
        <v>17</v>
      </c>
      <c r="C24" s="17" t="str">
        <f aca="false">D23</f>
        <v>Notre Dame du Salut de Fécamp</v>
      </c>
      <c r="D24" s="17" t="s">
        <v>27</v>
      </c>
      <c r="E24" s="18" t="n">
        <v>22.71</v>
      </c>
      <c r="F24" s="18" t="n">
        <v>270</v>
      </c>
      <c r="G24" s="18" t="n">
        <v>301</v>
      </c>
      <c r="H24" s="19" t="n">
        <f aca="false">F24/E24/1000</f>
        <v>0.011889035667107</v>
      </c>
      <c r="I24" s="20" t="n">
        <f aca="false">$I$4+SUM($E$5:E24)/12/24</f>
        <v>44399.9365347222</v>
      </c>
      <c r="J24" s="21"/>
      <c r="K24" s="22"/>
      <c r="L24" s="22"/>
      <c r="M24" s="17" t="n">
        <f aca="false">E24</f>
        <v>22.71</v>
      </c>
      <c r="N24" s="17" t="n">
        <f aca="false">F24</f>
        <v>270</v>
      </c>
      <c r="O24" s="23"/>
      <c r="P24" s="23"/>
      <c r="Q24" s="23"/>
      <c r="R24" s="23"/>
    </row>
    <row r="25" customFormat="false" ht="12.8" hidden="false" customHeight="false" outlineLevel="0" collapsed="false">
      <c r="B25" s="17" t="n">
        <v>18</v>
      </c>
      <c r="C25" s="17" t="str">
        <f aca="false">D24</f>
        <v>Notre Dame de la garde d’Etretat</v>
      </c>
      <c r="D25" s="17" t="s">
        <v>28</v>
      </c>
      <c r="E25" s="18" t="n">
        <v>59.581</v>
      </c>
      <c r="F25" s="18" t="n">
        <v>468</v>
      </c>
      <c r="G25" s="18" t="n">
        <v>438</v>
      </c>
      <c r="H25" s="19" t="n">
        <f aca="false">F25/E25/1000</f>
        <v>0.00785485305718266</v>
      </c>
      <c r="I25" s="20" t="n">
        <f aca="false">$I$4+SUM($E$5:E25)/12/24</f>
        <v>44400.1434131944</v>
      </c>
      <c r="J25" s="21"/>
      <c r="K25" s="22"/>
      <c r="L25" s="22"/>
      <c r="M25" s="17" t="n">
        <f aca="false">E25</f>
        <v>59.581</v>
      </c>
      <c r="N25" s="17" t="n">
        <f aca="false">F25</f>
        <v>468</v>
      </c>
      <c r="O25" s="23"/>
      <c r="P25" s="23"/>
      <c r="Q25" s="23"/>
      <c r="R25" s="23"/>
    </row>
    <row r="26" customFormat="false" ht="12.8" hidden="false" customHeight="false" outlineLevel="0" collapsed="false">
      <c r="B26" s="23" t="n">
        <v>19</v>
      </c>
      <c r="C26" s="23" t="s">
        <v>28</v>
      </c>
      <c r="D26" s="23" t="s">
        <v>29</v>
      </c>
      <c r="E26" s="18" t="n">
        <v>21.6</v>
      </c>
      <c r="F26" s="18" t="n">
        <v>133</v>
      </c>
      <c r="G26" s="18" t="n">
        <v>213</v>
      </c>
      <c r="H26" s="19" t="n">
        <f aca="false">F26/E26/1000</f>
        <v>0.00615740740740741</v>
      </c>
      <c r="I26" s="20"/>
      <c r="J26" s="21"/>
      <c r="K26" s="22"/>
      <c r="L26" s="22"/>
      <c r="M26" s="17" t="n">
        <f aca="false">E26</f>
        <v>21.6</v>
      </c>
      <c r="N26" s="17" t="n">
        <f aca="false">F26</f>
        <v>133</v>
      </c>
      <c r="O26" s="23"/>
      <c r="P26" s="23"/>
      <c r="Q26" s="23"/>
      <c r="R26" s="23"/>
    </row>
    <row r="27" customFormat="false" ht="12.8" hidden="false" customHeight="true" outlineLevel="0" collapsed="false">
      <c r="B27" s="23"/>
      <c r="C27" s="23"/>
      <c r="D27" s="23"/>
      <c r="E27" s="18" t="n">
        <f aca="false">81.292-E26</f>
        <v>59.692</v>
      </c>
      <c r="F27" s="18" t="n">
        <f aca="false">932-F26</f>
        <v>799</v>
      </c>
      <c r="G27" s="18" t="n">
        <f aca="false">946-G26</f>
        <v>733</v>
      </c>
      <c r="H27" s="19" t="n">
        <f aca="false">F27/E27/1000</f>
        <v>0.0133853782751457</v>
      </c>
      <c r="I27" s="20" t="n">
        <f aca="false">$I$4+SUM($E$5:E27)/12/24</f>
        <v>44400.4256770833</v>
      </c>
      <c r="J27" s="21" t="n">
        <f aca="false">J21+1</f>
        <v>44400</v>
      </c>
      <c r="K27" s="22" t="str">
        <f aca="false">L21</f>
        <v>Honfleur</v>
      </c>
      <c r="L27" s="22" t="s">
        <v>47</v>
      </c>
      <c r="M27" s="17" t="n">
        <f aca="false">E27</f>
        <v>59.692</v>
      </c>
      <c r="N27" s="17" t="n">
        <f aca="false">F27</f>
        <v>799</v>
      </c>
      <c r="O27" s="23" t="n">
        <f aca="false">SUM(M27:M31)</f>
        <v>263.007</v>
      </c>
      <c r="P27" s="23" t="n">
        <f aca="false">SUM(N27:N31)</f>
        <v>2844</v>
      </c>
      <c r="Q27" s="24" t="n">
        <f aca="false">P27/O27/1000</f>
        <v>0.0108134004037915</v>
      </c>
      <c r="R27" s="22" t="s">
        <v>48</v>
      </c>
    </row>
    <row r="28" customFormat="false" ht="12.8" hidden="false" customHeight="false" outlineLevel="0" collapsed="false">
      <c r="B28" s="17" t="n">
        <v>20</v>
      </c>
      <c r="C28" s="17" t="str">
        <f aca="false">D26</f>
        <v>Basilique Ste-Thérèse de Lisieux</v>
      </c>
      <c r="D28" s="17" t="s">
        <v>30</v>
      </c>
      <c r="E28" s="18" t="n">
        <v>90.496</v>
      </c>
      <c r="F28" s="18" t="n">
        <v>1111</v>
      </c>
      <c r="G28" s="18" t="n">
        <v>1140</v>
      </c>
      <c r="H28" s="19" t="n">
        <f aca="false">F28/E28/1000</f>
        <v>0.0122767857142857</v>
      </c>
      <c r="I28" s="20" t="n">
        <f aca="false">$I$4+SUM($E$5:E28)/12/24</f>
        <v>44400.7398993056</v>
      </c>
      <c r="J28" s="21"/>
      <c r="K28" s="22"/>
      <c r="L28" s="22"/>
      <c r="M28" s="17" t="n">
        <f aca="false">E28</f>
        <v>90.496</v>
      </c>
      <c r="N28" s="17" t="n">
        <f aca="false">F28</f>
        <v>1111</v>
      </c>
      <c r="O28" s="23"/>
      <c r="P28" s="23"/>
      <c r="Q28" s="23"/>
      <c r="R28" s="23"/>
    </row>
    <row r="29" customFormat="false" ht="12.8" hidden="false" customHeight="false" outlineLevel="0" collapsed="false">
      <c r="B29" s="17" t="n">
        <v>21</v>
      </c>
      <c r="C29" s="17" t="str">
        <f aca="false">D28</f>
        <v>Viaduc de Clécy</v>
      </c>
      <c r="D29" s="17" t="s">
        <v>31</v>
      </c>
      <c r="E29" s="18" t="n">
        <v>6.908</v>
      </c>
      <c r="F29" s="18" t="n">
        <v>223</v>
      </c>
      <c r="G29" s="18" t="n">
        <v>52</v>
      </c>
      <c r="H29" s="19" t="n">
        <f aca="false">F29/E29/1000</f>
        <v>0.0322814128546613</v>
      </c>
      <c r="I29" s="20" t="n">
        <f aca="false">$I$4+SUM($E$5:E29)/12/24</f>
        <v>44400.7638854167</v>
      </c>
      <c r="J29" s="21"/>
      <c r="K29" s="22"/>
      <c r="L29" s="22"/>
      <c r="M29" s="17" t="n">
        <f aca="false">E29</f>
        <v>6.908</v>
      </c>
      <c r="N29" s="17" t="n">
        <f aca="false">F29</f>
        <v>223</v>
      </c>
      <c r="O29" s="23"/>
      <c r="P29" s="23"/>
      <c r="Q29" s="23"/>
      <c r="R29" s="23"/>
    </row>
    <row r="30" customFormat="false" ht="12.8" hidden="false" customHeight="false" outlineLevel="0" collapsed="false">
      <c r="B30" s="17" t="n">
        <v>22</v>
      </c>
      <c r="C30" s="17" t="str">
        <f aca="false">D29</f>
        <v>Le Pain de Sucre</v>
      </c>
      <c r="D30" s="17" t="s">
        <v>32</v>
      </c>
      <c r="E30" s="18" t="n">
        <v>53.211</v>
      </c>
      <c r="F30" s="18" t="n">
        <v>335</v>
      </c>
      <c r="G30" s="18" t="n">
        <v>544</v>
      </c>
      <c r="H30" s="19" t="n">
        <f aca="false">F30/E30/1000</f>
        <v>0.00629569074063634</v>
      </c>
      <c r="I30" s="20" t="n">
        <f aca="false">$I$4+SUM($E$5:E30)/12/24</f>
        <v>44400.9486458333</v>
      </c>
      <c r="J30" s="21"/>
      <c r="K30" s="22"/>
      <c r="L30" s="22"/>
      <c r="M30" s="17" t="n">
        <f aca="false">E30</f>
        <v>53.211</v>
      </c>
      <c r="N30" s="17" t="n">
        <f aca="false">F30</f>
        <v>335</v>
      </c>
      <c r="O30" s="23"/>
      <c r="P30" s="23"/>
      <c r="Q30" s="23"/>
      <c r="R30" s="23"/>
    </row>
    <row r="31" customFormat="false" ht="12.8" hidden="false" customHeight="false" outlineLevel="0" collapsed="false">
      <c r="B31" s="23" t="n">
        <v>23</v>
      </c>
      <c r="C31" s="23" t="s">
        <v>32</v>
      </c>
      <c r="D31" s="23" t="s">
        <v>33</v>
      </c>
      <c r="E31" s="18" t="n">
        <v>52.7</v>
      </c>
      <c r="F31" s="18" t="n">
        <v>376</v>
      </c>
      <c r="G31" s="18" t="n">
        <v>377</v>
      </c>
      <c r="H31" s="19" t="n">
        <f aca="false">F31/E31/1000</f>
        <v>0.00713472485768501</v>
      </c>
      <c r="I31" s="20"/>
      <c r="J31" s="21"/>
      <c r="K31" s="22"/>
      <c r="L31" s="22"/>
      <c r="M31" s="17" t="n">
        <f aca="false">E31</f>
        <v>52.7</v>
      </c>
      <c r="N31" s="17" t="n">
        <f aca="false">F31</f>
        <v>376</v>
      </c>
      <c r="O31" s="23"/>
      <c r="P31" s="23"/>
      <c r="Q31" s="23"/>
      <c r="R31" s="23"/>
    </row>
    <row r="32" customFormat="false" ht="12.8" hidden="false" customHeight="true" outlineLevel="0" collapsed="false">
      <c r="B32" s="23"/>
      <c r="C32" s="23"/>
      <c r="D32" s="23"/>
      <c r="E32" s="18" t="n">
        <f aca="false">65.058-E31</f>
        <v>12.358</v>
      </c>
      <c r="F32" s="18" t="n">
        <f aca="false">460-F31</f>
        <v>84</v>
      </c>
      <c r="G32" s="18" t="n">
        <f aca="false">464-G31</f>
        <v>87</v>
      </c>
      <c r="H32" s="19" t="n">
        <f aca="false">F32/E32/1000</f>
        <v>0.0067972163780547</v>
      </c>
      <c r="I32" s="20" t="n">
        <v>44401.25</v>
      </c>
      <c r="J32" s="21" t="n">
        <f aca="false">J27+1</f>
        <v>44401</v>
      </c>
      <c r="K32" s="22" t="str">
        <f aca="false">L27</f>
        <v>Port en Bessin</v>
      </c>
      <c r="L32" s="22" t="str">
        <f aca="false">K5</f>
        <v>Valognes</v>
      </c>
      <c r="M32" s="17" t="n">
        <f aca="false">E32</f>
        <v>12.358</v>
      </c>
      <c r="N32" s="17" t="n">
        <f aca="false">F32</f>
        <v>84</v>
      </c>
      <c r="O32" s="14" t="n">
        <f aca="false">SUM(M32:M34)</f>
        <v>117.728</v>
      </c>
      <c r="P32" s="14" t="n">
        <f aca="false">SUM(N32:N34)</f>
        <v>524</v>
      </c>
      <c r="Q32" s="24" t="n">
        <f aca="false">P32/O32/1000</f>
        <v>0.00445093775482468</v>
      </c>
      <c r="R32" s="22" t="s">
        <v>49</v>
      </c>
    </row>
    <row r="33" customFormat="false" ht="12.8" hidden="false" customHeight="false" outlineLevel="0" collapsed="false">
      <c r="B33" s="17" t="n">
        <v>24</v>
      </c>
      <c r="C33" s="17" t="str">
        <f aca="false">D31</f>
        <v>Omaha Beach</v>
      </c>
      <c r="D33" s="17" t="s">
        <v>34</v>
      </c>
      <c r="E33" s="18" t="n">
        <v>64.459</v>
      </c>
      <c r="F33" s="18" t="n">
        <v>208</v>
      </c>
      <c r="G33" s="18" t="n">
        <v>206</v>
      </c>
      <c r="H33" s="19" t="n">
        <f aca="false">F33/E33/1000</f>
        <v>0.00322685738221195</v>
      </c>
      <c r="I33" s="20" t="n">
        <f aca="false">$I$4+SUM($E$5:E33)/12/24</f>
        <v>44401.3983576389</v>
      </c>
      <c r="J33" s="21"/>
      <c r="K33" s="22"/>
      <c r="L33" s="22"/>
      <c r="M33" s="17" t="n">
        <f aca="false">E33</f>
        <v>64.459</v>
      </c>
      <c r="N33" s="17" t="n">
        <f aca="false">F33</f>
        <v>208</v>
      </c>
      <c r="O33" s="14"/>
      <c r="P33" s="14"/>
      <c r="Q33" s="24"/>
      <c r="R33" s="24"/>
    </row>
    <row r="34" customFormat="false" ht="12.8" hidden="false" customHeight="false" outlineLevel="0" collapsed="false">
      <c r="B34" s="17" t="n">
        <v>25</v>
      </c>
      <c r="C34" s="17" t="str">
        <f aca="false">D33</f>
        <v>Utah Beach</v>
      </c>
      <c r="D34" s="17" t="s">
        <v>10</v>
      </c>
      <c r="E34" s="18" t="n">
        <v>40.911</v>
      </c>
      <c r="F34" s="18" t="n">
        <v>232</v>
      </c>
      <c r="G34" s="18" t="n">
        <v>200</v>
      </c>
      <c r="H34" s="19" t="n">
        <f aca="false">F34/E34/1000</f>
        <v>0.0056708464716091</v>
      </c>
      <c r="I34" s="20" t="n">
        <f aca="false">$I$4+SUM($E$5:E34)/12/24</f>
        <v>44401.5404097222</v>
      </c>
      <c r="J34" s="21"/>
      <c r="K34" s="22"/>
      <c r="L34" s="22"/>
      <c r="M34" s="17" t="n">
        <f aca="false">E34</f>
        <v>40.911</v>
      </c>
      <c r="N34" s="17" t="n">
        <f aca="false">F34</f>
        <v>232</v>
      </c>
      <c r="O34" s="14"/>
      <c r="P34" s="14"/>
      <c r="Q34" s="24"/>
      <c r="R34" s="24"/>
    </row>
    <row r="35" customFormat="false" ht="12.8" hidden="false" customHeight="false" outlineLevel="0" collapsed="false">
      <c r="E35" s="0" t="n">
        <f aca="false">SUM(E5:E34)</f>
        <v>1532.638</v>
      </c>
      <c r="F35" s="0" t="n">
        <f aca="false">SUM(F5:F34)</f>
        <v>14754</v>
      </c>
      <c r="G35" s="0" t="n">
        <f aca="false">SUM(G5:G34)</f>
        <v>14783</v>
      </c>
      <c r="H35" s="25" t="n">
        <f aca="false">F35/E35/1000</f>
        <v>0.00962653933936128</v>
      </c>
      <c r="I35" s="26" t="n">
        <f aca="false">E35/280</f>
        <v>5.47370714285714</v>
      </c>
    </row>
  </sheetData>
  <mergeCells count="66">
    <mergeCell ref="B2:B4"/>
    <mergeCell ref="C2:C4"/>
    <mergeCell ref="D2:D4"/>
    <mergeCell ref="E2:E4"/>
    <mergeCell ref="F2:F4"/>
    <mergeCell ref="G2:G4"/>
    <mergeCell ref="H2:H4"/>
    <mergeCell ref="I2:I3"/>
    <mergeCell ref="J2:R3"/>
    <mergeCell ref="J5:J10"/>
    <mergeCell ref="K5:K10"/>
    <mergeCell ref="L5:L10"/>
    <mergeCell ref="O5:O10"/>
    <mergeCell ref="P5:P10"/>
    <mergeCell ref="Q5:Q10"/>
    <mergeCell ref="R5:R10"/>
    <mergeCell ref="B10:B11"/>
    <mergeCell ref="C10:C11"/>
    <mergeCell ref="D10:D11"/>
    <mergeCell ref="J11:J15"/>
    <mergeCell ref="K11:K15"/>
    <mergeCell ref="L11:L15"/>
    <mergeCell ref="O11:O15"/>
    <mergeCell ref="P11:P15"/>
    <mergeCell ref="Q11:Q15"/>
    <mergeCell ref="R11:R15"/>
    <mergeCell ref="B15:B16"/>
    <mergeCell ref="C15:C16"/>
    <mergeCell ref="D15:D16"/>
    <mergeCell ref="J16:J20"/>
    <mergeCell ref="K16:K20"/>
    <mergeCell ref="L16:L20"/>
    <mergeCell ref="O16:O20"/>
    <mergeCell ref="P16:P20"/>
    <mergeCell ref="Q16:Q20"/>
    <mergeCell ref="R16:R20"/>
    <mergeCell ref="B20:B21"/>
    <mergeCell ref="C20:C21"/>
    <mergeCell ref="D20:D21"/>
    <mergeCell ref="J21:J26"/>
    <mergeCell ref="K21:K26"/>
    <mergeCell ref="L21:L26"/>
    <mergeCell ref="O21:O26"/>
    <mergeCell ref="P21:P26"/>
    <mergeCell ref="Q21:Q26"/>
    <mergeCell ref="R21:R26"/>
    <mergeCell ref="B26:B27"/>
    <mergeCell ref="C26:C27"/>
    <mergeCell ref="D26:D27"/>
    <mergeCell ref="J27:J31"/>
    <mergeCell ref="K27:K31"/>
    <mergeCell ref="L27:L31"/>
    <mergeCell ref="O27:O31"/>
    <mergeCell ref="P27:P31"/>
    <mergeCell ref="Q27:Q31"/>
    <mergeCell ref="R27:R31"/>
    <mergeCell ref="B31:B32"/>
    <mergeCell ref="C31:C32"/>
    <mergeCell ref="D31:D32"/>
    <mergeCell ref="J32:J34"/>
    <mergeCell ref="K32:K34"/>
    <mergeCell ref="L32:L34"/>
    <mergeCell ref="O32:O34"/>
    <mergeCell ref="P32:P34"/>
    <mergeCell ref="Q32:Q34"/>
    <mergeCell ref="R32:R3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81D41A"/>
    <pageSetUpPr fitToPage="false"/>
  </sheetPr>
  <dimension ref="B2:I20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F31" activeCellId="0" sqref="F31"/>
    </sheetView>
  </sheetViews>
  <sheetFormatPr defaultRowHeight="12.8" zeroHeight="false" outlineLevelRow="0" outlineLevelCol="0"/>
  <cols>
    <col collapsed="false" customWidth="false" hidden="false" outlineLevel="0" max="1" min="1" style="0" width="11.52"/>
    <col collapsed="false" customWidth="true" hidden="false" outlineLevel="0" max="2" min="2" style="10" width="6.08"/>
    <col collapsed="false" customWidth="true" hidden="false" outlineLevel="0" max="4" min="3" style="0" width="20.94"/>
    <col collapsed="false" customWidth="true" hidden="false" outlineLevel="0" max="5" min="5" style="0" width="8.81"/>
    <col collapsed="false" customWidth="true" hidden="false" outlineLevel="0" max="7" min="6" style="0" width="6.32"/>
    <col collapsed="false" customWidth="true" hidden="false" outlineLevel="0" max="8" min="8" style="0" width="7.07"/>
    <col collapsed="false" customWidth="true" hidden="false" outlineLevel="0" max="9" min="9" style="0" width="13.32"/>
    <col collapsed="false" customWidth="false" hidden="false" outlineLevel="0" max="1025" min="10" style="0" width="11.52"/>
  </cols>
  <sheetData>
    <row r="2" customFormat="false" ht="12.8" hidden="false" customHeight="true" outlineLevel="0" collapsed="false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7" t="s">
        <v>50</v>
      </c>
    </row>
    <row r="3" customFormat="false" ht="12.8" hidden="false" customHeight="false" outlineLevel="0" collapsed="false">
      <c r="B3" s="2"/>
      <c r="C3" s="2"/>
      <c r="D3" s="2"/>
      <c r="E3" s="2"/>
      <c r="F3" s="2"/>
      <c r="G3" s="2"/>
      <c r="H3" s="2"/>
      <c r="I3" s="27" t="s">
        <v>8</v>
      </c>
    </row>
    <row r="4" customFormat="false" ht="12.8" hidden="false" customHeight="false" outlineLevel="0" collapsed="false">
      <c r="B4" s="2"/>
      <c r="C4" s="2"/>
      <c r="D4" s="2"/>
      <c r="E4" s="2"/>
      <c r="F4" s="2"/>
      <c r="G4" s="2"/>
      <c r="H4" s="2"/>
      <c r="I4" s="4" t="n">
        <v>44400.25</v>
      </c>
    </row>
    <row r="5" customFormat="false" ht="12.8" hidden="false" customHeight="false" outlineLevel="0" collapsed="false">
      <c r="B5" s="28" t="n">
        <v>1</v>
      </c>
      <c r="C5" s="28" t="s">
        <v>10</v>
      </c>
      <c r="D5" s="28" t="s">
        <v>11</v>
      </c>
      <c r="E5" s="29" t="n">
        <v>38.997</v>
      </c>
      <c r="F5" s="29" t="n">
        <v>276</v>
      </c>
      <c r="G5" s="29" t="n">
        <v>310</v>
      </c>
      <c r="H5" s="30" t="n">
        <f aca="false">F5/E5/1000</f>
        <v>0.00707746749749981</v>
      </c>
      <c r="I5" s="8" t="n">
        <f aca="false">$I$4+SUM($E$5:E5)/15/24</f>
        <v>44400.358325</v>
      </c>
    </row>
    <row r="6" customFormat="false" ht="12.8" hidden="false" customHeight="false" outlineLevel="0" collapsed="false">
      <c r="B6" s="28" t="n">
        <v>2</v>
      </c>
      <c r="C6" s="28" t="str">
        <f aca="false">D5</f>
        <v>Phare de Gatteville</v>
      </c>
      <c r="D6" s="28" t="s">
        <v>12</v>
      </c>
      <c r="E6" s="29" t="n">
        <v>71.652</v>
      </c>
      <c r="F6" s="29" t="n">
        <v>811</v>
      </c>
      <c r="G6" s="29" t="n">
        <v>714</v>
      </c>
      <c r="H6" s="30" t="n">
        <f aca="false">F6/E6/1000</f>
        <v>0.0113185954334841</v>
      </c>
      <c r="I6" s="8" t="n">
        <f aca="false">$I$4+SUM($E$5:E6)/15/24</f>
        <v>44400.5573583333</v>
      </c>
    </row>
    <row r="7" customFormat="false" ht="12.8" hidden="false" customHeight="false" outlineLevel="0" collapsed="false">
      <c r="B7" s="28" t="n">
        <v>3</v>
      </c>
      <c r="C7" s="28" t="str">
        <f aca="false">D6</f>
        <v>Nez de Jobourg</v>
      </c>
      <c r="D7" s="28" t="s">
        <v>13</v>
      </c>
      <c r="E7" s="29" t="n">
        <v>61.103</v>
      </c>
      <c r="F7" s="29" t="n">
        <v>876</v>
      </c>
      <c r="G7" s="29" t="n">
        <v>909</v>
      </c>
      <c r="H7" s="30" t="n">
        <f aca="false">F7/E7/1000</f>
        <v>0.0143364482922279</v>
      </c>
      <c r="I7" s="8" t="n">
        <f aca="false">$I$4+SUM($E$5:E7)/15/24</f>
        <v>44400.7270888889</v>
      </c>
    </row>
    <row r="8" customFormat="false" ht="12.8" hidden="false" customHeight="false" outlineLevel="0" collapsed="false">
      <c r="B8" s="28" t="n">
        <v>4</v>
      </c>
      <c r="C8" s="28" t="str">
        <f aca="false">D7</f>
        <v>Cap de Carteret</v>
      </c>
      <c r="D8" s="28" t="s">
        <v>14</v>
      </c>
      <c r="E8" s="29" t="n">
        <v>89.559</v>
      </c>
      <c r="F8" s="29" t="n">
        <v>804</v>
      </c>
      <c r="G8" s="29" t="n">
        <v>794</v>
      </c>
      <c r="H8" s="30" t="n">
        <f aca="false">F8/E8/1000</f>
        <v>0.00897732221217298</v>
      </c>
      <c r="I8" s="8" t="n">
        <f aca="false">$I$4+SUM($E$5:E8)/15/24</f>
        <v>44400.9758638889</v>
      </c>
    </row>
    <row r="9" customFormat="false" ht="12.8" hidden="false" customHeight="false" outlineLevel="0" collapsed="false">
      <c r="B9" s="28" t="n">
        <v>5</v>
      </c>
      <c r="C9" s="28" t="str">
        <f aca="false">D8</f>
        <v>Abbaye d’Hambye</v>
      </c>
      <c r="D9" s="28" t="s">
        <v>15</v>
      </c>
      <c r="E9" s="29" t="n">
        <v>38.302</v>
      </c>
      <c r="F9" s="29" t="n">
        <v>481</v>
      </c>
      <c r="G9" s="29" t="n">
        <v>475</v>
      </c>
      <c r="H9" s="30" t="n">
        <f aca="false">F9/E9/1000</f>
        <v>0.0125580909613075</v>
      </c>
      <c r="I9" s="8" t="n">
        <f aca="false">$I$4+SUM($E$5:E9)/15/24</f>
        <v>44401.0822583333</v>
      </c>
    </row>
    <row r="10" customFormat="false" ht="12.8" hidden="false" customHeight="false" outlineLevel="0" collapsed="false">
      <c r="B10" s="28" t="n">
        <v>6</v>
      </c>
      <c r="C10" s="28" t="str">
        <f aca="false">D9</f>
        <v>Falaises de Champeaux</v>
      </c>
      <c r="D10" s="28" t="s">
        <v>16</v>
      </c>
      <c r="E10" s="29" t="n">
        <v>50.656</v>
      </c>
      <c r="F10" s="29" t="n">
        <v>284</v>
      </c>
      <c r="G10" s="29" t="n">
        <v>346</v>
      </c>
      <c r="H10" s="30" t="n">
        <f aca="false">F10/E10/1000</f>
        <v>0.00560644346178143</v>
      </c>
      <c r="I10" s="8" t="n">
        <f aca="false">$I$4+SUM($E$5:E10)/15/24</f>
        <v>44401.2229694445</v>
      </c>
    </row>
    <row r="11" customFormat="false" ht="12.8" hidden="false" customHeight="false" outlineLevel="0" collapsed="false">
      <c r="B11" s="28" t="n">
        <v>7</v>
      </c>
      <c r="C11" s="28" t="str">
        <f aca="false">D10</f>
        <v>Le Mont St Michel</v>
      </c>
      <c r="D11" s="28" t="s">
        <v>17</v>
      </c>
      <c r="E11" s="29" t="n">
        <v>65.136</v>
      </c>
      <c r="F11" s="29" t="n">
        <v>802</v>
      </c>
      <c r="G11" s="29" t="n">
        <v>589</v>
      </c>
      <c r="H11" s="30" t="n">
        <f aca="false">F11/E11/1000</f>
        <v>0.0123126995824122</v>
      </c>
      <c r="I11" s="8" t="n">
        <f aca="false">$I$4+SUM($E$5:E11)/15/24</f>
        <v>44401.4039027778</v>
      </c>
    </row>
    <row r="12" customFormat="false" ht="12.8" hidden="false" customHeight="false" outlineLevel="0" collapsed="false">
      <c r="B12" s="28" t="n">
        <v>26</v>
      </c>
      <c r="C12" s="28" t="str">
        <f aca="false">D11</f>
        <v>Cascade de Mortain</v>
      </c>
      <c r="D12" s="28" t="s">
        <v>51</v>
      </c>
      <c r="E12" s="29" t="n">
        <v>62.582</v>
      </c>
      <c r="F12" s="29" t="n">
        <v>881</v>
      </c>
      <c r="G12" s="29" t="n">
        <v>1007</v>
      </c>
      <c r="H12" s="30" t="n">
        <f aca="false">F12/E12/1000</f>
        <v>0.0140775302802723</v>
      </c>
      <c r="I12" s="8" t="n">
        <f aca="false">$I$4+SUM($E$5:E12)/15/24</f>
        <v>44401.5777416667</v>
      </c>
    </row>
    <row r="13" customFormat="false" ht="12.8" hidden="false" customHeight="false" outlineLevel="0" collapsed="false">
      <c r="B13" s="28" t="n">
        <v>27</v>
      </c>
      <c r="C13" s="28" t="str">
        <f aca="false">D12</f>
        <v>Les Roches de Ham</v>
      </c>
      <c r="D13" s="28" t="s">
        <v>52</v>
      </c>
      <c r="E13" s="29" t="n">
        <v>30.428</v>
      </c>
      <c r="F13" s="29" t="n">
        <v>407</v>
      </c>
      <c r="G13" s="29" t="n">
        <v>415</v>
      </c>
      <c r="H13" s="30" t="n">
        <f aca="false">F13/E13/1000</f>
        <v>0.0133758380439069</v>
      </c>
      <c r="I13" s="8" t="n">
        <f aca="false">$I$4+SUM($E$5:E13)/15/24</f>
        <v>44401.6622638889</v>
      </c>
    </row>
    <row r="14" customFormat="false" ht="12.8" hidden="false" customHeight="false" outlineLevel="0" collapsed="false">
      <c r="B14" s="28" t="n">
        <v>28</v>
      </c>
      <c r="C14" s="28" t="str">
        <f aca="false">D13</f>
        <v>Balleroy</v>
      </c>
      <c r="D14" s="28" t="s">
        <v>53</v>
      </c>
      <c r="E14" s="29" t="n">
        <v>50.076</v>
      </c>
      <c r="F14" s="29" t="n">
        <v>319</v>
      </c>
      <c r="G14" s="29" t="n">
        <v>409</v>
      </c>
      <c r="H14" s="30" t="n">
        <f aca="false">F14/E14/1000</f>
        <v>0.00637031711798067</v>
      </c>
      <c r="I14" s="8" t="n">
        <f aca="false">$I$4+SUM($E$5:E14)/15/24</f>
        <v>44401.8013638889</v>
      </c>
    </row>
    <row r="15" customFormat="false" ht="12.8" hidden="false" customHeight="false" outlineLevel="0" collapsed="false">
      <c r="B15" s="28" t="n">
        <v>29</v>
      </c>
      <c r="C15" s="28" t="str">
        <f aca="false">D14</f>
        <v>Pointe de Brévands</v>
      </c>
      <c r="D15" s="28" t="s">
        <v>34</v>
      </c>
      <c r="E15" s="29" t="n">
        <v>30.191</v>
      </c>
      <c r="F15" s="29" t="n">
        <v>48</v>
      </c>
      <c r="G15" s="29" t="n">
        <v>47</v>
      </c>
      <c r="H15" s="30" t="n">
        <f aca="false">F15/E15/1000</f>
        <v>0.00158987777814581</v>
      </c>
      <c r="I15" s="8" t="n">
        <f aca="false">$I$4+SUM($E$5:E15)/15/24</f>
        <v>44401.8852277778</v>
      </c>
    </row>
    <row r="16" customFormat="false" ht="12.8" hidden="false" customHeight="false" outlineLevel="0" collapsed="false">
      <c r="B16" s="28" t="n">
        <v>25</v>
      </c>
      <c r="C16" s="28" t="str">
        <f aca="false">D15</f>
        <v>Utah Beach</v>
      </c>
      <c r="D16" s="28" t="s">
        <v>10</v>
      </c>
      <c r="E16" s="29" t="n">
        <v>40.911</v>
      </c>
      <c r="F16" s="29" t="n">
        <v>232</v>
      </c>
      <c r="G16" s="29" t="n">
        <v>200</v>
      </c>
      <c r="H16" s="30" t="n">
        <f aca="false">F16/E16/1000</f>
        <v>0.0056708464716091</v>
      </c>
      <c r="I16" s="8" t="n">
        <f aca="false">$I$4+SUM($E$5:E16)/15/24</f>
        <v>44401.9988694445</v>
      </c>
    </row>
    <row r="17" customFormat="false" ht="12.8" hidden="false" customHeight="false" outlineLevel="0" collapsed="false">
      <c r="E17" s="31" t="n">
        <f aca="false">SUM(E5:E16)</f>
        <v>629.593</v>
      </c>
      <c r="F17" s="31" t="n">
        <f aca="false">SUM(F5:F16)</f>
        <v>6221</v>
      </c>
      <c r="G17" s="31" t="n">
        <f aca="false">SUM(G5:G16)</f>
        <v>6215</v>
      </c>
      <c r="H17" s="32" t="n">
        <f aca="false">F17/E17/1000</f>
        <v>0.00988098660563253</v>
      </c>
      <c r="I17" s="26"/>
    </row>
    <row r="19" customFormat="false" ht="12.8" hidden="false" customHeight="true" outlineLevel="0" collapsed="false">
      <c r="B19" s="15" t="s">
        <v>54</v>
      </c>
      <c r="C19" s="15"/>
      <c r="D19" s="15"/>
      <c r="E19" s="15"/>
      <c r="F19" s="15"/>
      <c r="G19" s="15"/>
      <c r="H19" s="15"/>
      <c r="I19" s="15"/>
    </row>
    <row r="20" customFormat="false" ht="12.8" hidden="false" customHeight="false" outlineLevel="0" collapsed="false">
      <c r="B20" s="15"/>
      <c r="C20" s="15"/>
      <c r="D20" s="15"/>
      <c r="E20" s="15"/>
      <c r="F20" s="15"/>
      <c r="G20" s="15"/>
      <c r="H20" s="15"/>
      <c r="I20" s="15"/>
    </row>
  </sheetData>
  <mergeCells count="9">
    <mergeCell ref="B2:B4"/>
    <mergeCell ref="C2:C4"/>
    <mergeCell ref="D2:D4"/>
    <mergeCell ref="E2:E4"/>
    <mergeCell ref="F2:F4"/>
    <mergeCell ref="G2:G4"/>
    <mergeCell ref="H2:H4"/>
    <mergeCell ref="I2:I3"/>
    <mergeCell ref="B19:I2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81D41A"/>
    <pageSetUpPr fitToPage="false"/>
  </sheetPr>
  <dimension ref="B2:I14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L22" activeCellId="0" sqref="L22"/>
    </sheetView>
  </sheetViews>
  <sheetFormatPr defaultRowHeight="12.8" zeroHeight="false" outlineLevelRow="0" outlineLevelCol="0"/>
  <cols>
    <col collapsed="false" customWidth="false" hidden="false" outlineLevel="0" max="1" min="1" style="0" width="11.52"/>
    <col collapsed="false" customWidth="true" hidden="false" outlineLevel="0" max="2" min="2" style="0" width="6.1"/>
    <col collapsed="false" customWidth="true" hidden="false" outlineLevel="0" max="4" min="3" style="0" width="16.93"/>
    <col collapsed="false" customWidth="true" hidden="false" outlineLevel="0" max="5" min="5" style="0" width="7.84"/>
    <col collapsed="false" customWidth="true" hidden="false" outlineLevel="0" max="7" min="6" style="0" width="5.36"/>
    <col collapsed="false" customWidth="true" hidden="false" outlineLevel="0" max="8" min="8" style="0" width="7.07"/>
    <col collapsed="false" customWidth="true" hidden="false" outlineLevel="0" max="9" min="9" style="0" width="13.36"/>
    <col collapsed="false" customWidth="false" hidden="false" outlineLevel="0" max="1025" min="10" style="0" width="11.52"/>
  </cols>
  <sheetData>
    <row r="2" customFormat="false" ht="12.8" hidden="false" customHeight="true" outlineLevel="0" collapsed="false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7" t="s">
        <v>55</v>
      </c>
    </row>
    <row r="3" customFormat="false" ht="12.8" hidden="false" customHeight="false" outlineLevel="0" collapsed="false">
      <c r="B3" s="2"/>
      <c r="C3" s="2"/>
      <c r="D3" s="2"/>
      <c r="E3" s="2"/>
      <c r="F3" s="2"/>
      <c r="G3" s="2"/>
      <c r="H3" s="2"/>
      <c r="I3" s="27" t="s">
        <v>8</v>
      </c>
    </row>
    <row r="4" customFormat="false" ht="12.8" hidden="false" customHeight="false" outlineLevel="0" collapsed="false">
      <c r="B4" s="2"/>
      <c r="C4" s="2"/>
      <c r="D4" s="2"/>
      <c r="E4" s="2"/>
      <c r="F4" s="2"/>
      <c r="G4" s="2"/>
      <c r="H4" s="2"/>
      <c r="I4" s="4" t="n">
        <v>44401.21875</v>
      </c>
    </row>
    <row r="5" customFormat="false" ht="12.8" hidden="false" customHeight="false" outlineLevel="0" collapsed="false">
      <c r="B5" s="3" t="n">
        <v>1</v>
      </c>
      <c r="C5" s="5" t="s">
        <v>10</v>
      </c>
      <c r="D5" s="5" t="s">
        <v>11</v>
      </c>
      <c r="E5" s="6" t="n">
        <v>38.997</v>
      </c>
      <c r="F5" s="6" t="n">
        <v>276</v>
      </c>
      <c r="G5" s="6" t="n">
        <v>310</v>
      </c>
      <c r="H5" s="7" t="n">
        <f aca="false">F5/E5/1000</f>
        <v>0.00707746749749981</v>
      </c>
      <c r="I5" s="8" t="n">
        <f aca="false">$I$4+SUM($E$5:E5)/15/24</f>
        <v>44401.327075</v>
      </c>
    </row>
    <row r="6" customFormat="false" ht="12.8" hidden="false" customHeight="false" outlineLevel="0" collapsed="false">
      <c r="B6" s="3" t="n">
        <v>2</v>
      </c>
      <c r="C6" s="5" t="str">
        <f aca="false">D5</f>
        <v>Phare de Gatteville</v>
      </c>
      <c r="D6" s="5" t="s">
        <v>12</v>
      </c>
      <c r="E6" s="6" t="n">
        <v>71.652</v>
      </c>
      <c r="F6" s="6" t="n">
        <v>811</v>
      </c>
      <c r="G6" s="6" t="n">
        <v>714</v>
      </c>
      <c r="H6" s="7" t="n">
        <f aca="false">F6/E6/1000</f>
        <v>0.0113185954334841</v>
      </c>
      <c r="I6" s="8" t="n">
        <f aca="false">$I$4+SUM($E$5:E6)/15/24</f>
        <v>44401.5261083333</v>
      </c>
    </row>
    <row r="7" customFormat="false" ht="12.8" hidden="false" customHeight="false" outlineLevel="0" collapsed="false">
      <c r="B7" s="3" t="n">
        <v>3</v>
      </c>
      <c r="C7" s="5" t="str">
        <f aca="false">D6</f>
        <v>Nez de Jobourg</v>
      </c>
      <c r="D7" s="5" t="s">
        <v>13</v>
      </c>
      <c r="E7" s="6" t="n">
        <v>61.103</v>
      </c>
      <c r="F7" s="6" t="n">
        <v>876</v>
      </c>
      <c r="G7" s="6" t="n">
        <v>909</v>
      </c>
      <c r="H7" s="7" t="n">
        <f aca="false">F7/E7/1000</f>
        <v>0.0143364482922279</v>
      </c>
      <c r="I7" s="8" t="n">
        <f aca="false">$I$4+SUM($E$5:E7)/15/24</f>
        <v>44401.6958388889</v>
      </c>
    </row>
    <row r="8" customFormat="false" ht="12.8" hidden="false" customHeight="false" outlineLevel="0" collapsed="false">
      <c r="B8" s="3" t="n">
        <v>30</v>
      </c>
      <c r="C8" s="5" t="str">
        <f aca="false">D7</f>
        <v>Cap de Carteret</v>
      </c>
      <c r="D8" s="5" t="s">
        <v>56</v>
      </c>
      <c r="E8" s="6" t="n">
        <v>66.3</v>
      </c>
      <c r="F8" s="6" t="n">
        <v>462</v>
      </c>
      <c r="G8" s="6" t="n">
        <v>430</v>
      </c>
      <c r="H8" s="7" t="n">
        <f aca="false">F8/E8/1000</f>
        <v>0.0069683257918552</v>
      </c>
      <c r="I8" s="8" t="n">
        <f aca="false">$I$4+SUM($E$5:E8)/15/24</f>
        <v>44401.8800055556</v>
      </c>
    </row>
    <row r="9" customFormat="false" ht="12.8" hidden="false" customHeight="false" outlineLevel="0" collapsed="false">
      <c r="B9" s="3" t="n">
        <v>31</v>
      </c>
      <c r="C9" s="5" t="str">
        <f aca="false">D8</f>
        <v>Coutances</v>
      </c>
      <c r="D9" s="5" t="s">
        <v>34</v>
      </c>
      <c r="E9" s="6" t="n">
        <v>57.01</v>
      </c>
      <c r="F9" s="6" t="n">
        <v>306</v>
      </c>
      <c r="G9" s="6" t="n">
        <v>398</v>
      </c>
      <c r="H9" s="7" t="n">
        <f aca="false">F9/E9/1000</f>
        <v>0.00536747938958078</v>
      </c>
      <c r="I9" s="8" t="n">
        <f aca="false">$I$4+SUM($E$5:E9)/15/24</f>
        <v>44402.0383666667</v>
      </c>
    </row>
    <row r="10" customFormat="false" ht="12.8" hidden="false" customHeight="false" outlineLevel="0" collapsed="false">
      <c r="B10" s="3" t="n">
        <v>25</v>
      </c>
      <c r="C10" s="5" t="str">
        <f aca="false">D9</f>
        <v>Utah Beach</v>
      </c>
      <c r="D10" s="5" t="s">
        <v>10</v>
      </c>
      <c r="E10" s="6" t="n">
        <v>40.911</v>
      </c>
      <c r="F10" s="6" t="n">
        <v>232</v>
      </c>
      <c r="G10" s="6" t="n">
        <v>200</v>
      </c>
      <c r="H10" s="7" t="n">
        <f aca="false">F10/E10/1000</f>
        <v>0.0056708464716091</v>
      </c>
      <c r="I10" s="8" t="n">
        <f aca="false">$I$4+SUM($E$5:E10)/15/24</f>
        <v>44402.1520083333</v>
      </c>
    </row>
    <row r="11" customFormat="false" ht="12.8" hidden="false" customHeight="false" outlineLevel="0" collapsed="false">
      <c r="B11" s="10"/>
      <c r="C11" s="10"/>
      <c r="D11" s="10"/>
      <c r="E11" s="11" t="n">
        <f aca="false">SUM(E5:E10)</f>
        <v>335.973</v>
      </c>
      <c r="F11" s="11" t="n">
        <f aca="false">SUM(F5:F10)</f>
        <v>2963</v>
      </c>
      <c r="G11" s="11" t="n">
        <f aca="false">SUM(G5:G10)</f>
        <v>2961</v>
      </c>
      <c r="H11" s="12" t="n">
        <f aca="false">F11/E11/1000</f>
        <v>0.00881916106353784</v>
      </c>
      <c r="I11" s="26"/>
    </row>
    <row r="13" customFormat="false" ht="12.8" hidden="false" customHeight="true" outlineLevel="0" collapsed="false">
      <c r="B13" s="15" t="s">
        <v>54</v>
      </c>
      <c r="C13" s="15"/>
      <c r="D13" s="15"/>
      <c r="E13" s="15"/>
      <c r="F13" s="15"/>
      <c r="G13" s="15"/>
      <c r="H13" s="15"/>
      <c r="I13" s="15"/>
    </row>
    <row r="14" customFormat="false" ht="12.8" hidden="false" customHeight="false" outlineLevel="0" collapsed="false">
      <c r="B14" s="15"/>
      <c r="C14" s="15"/>
      <c r="D14" s="15"/>
      <c r="E14" s="15"/>
      <c r="F14" s="15"/>
      <c r="G14" s="15"/>
      <c r="H14" s="15"/>
      <c r="I14" s="15"/>
    </row>
  </sheetData>
  <mergeCells count="9">
    <mergeCell ref="B2:B4"/>
    <mergeCell ref="C2:C4"/>
    <mergeCell ref="D2:D4"/>
    <mergeCell ref="E2:E4"/>
    <mergeCell ref="F2:F4"/>
    <mergeCell ref="G2:G4"/>
    <mergeCell ref="H2:H4"/>
    <mergeCell ref="I2:I3"/>
    <mergeCell ref="B13:I1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3746</TotalTime>
  <Application>LibreOffice/6.1.2.1$Windows_X86_64 LibreOffice_project/65905a128db06ba48db947242809d14d3f9a93fe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2020-11-20T15:27:04Z</dcterms:created>
  <dc:creator/>
  <dc:description/>
  <dc:language>fr-FR</dc:language>
  <cp:lastModifiedBy/>
  <dcterms:modified xsi:type="dcterms:W3CDTF">2021-01-01T09:12:51Z</dcterms:modified>
  <cp:revision>6</cp:revision>
  <dc:subject/>
  <dc:title/>
</cp:coreProperties>
</file>